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pyte\Desktop\OSVČ 2021\2021_R_027\"/>
    </mc:Choice>
  </mc:AlternateContent>
  <xr:revisionPtr revIDLastSave="0" documentId="13_ncr:1_{B0010BDA-8954-4665-B8C1-4CC29CAC37EC}" xr6:coauthVersionLast="47" xr6:coauthVersionMax="47" xr10:uidLastSave="{00000000-0000-0000-0000-000000000000}"/>
  <bookViews>
    <workbookView xWindow="-103" yWindow="-103" windowWidth="19063" windowHeight="13749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Stavba!$H$42</definedName>
    <definedName name="CenaCelkem">Stavba!$G$31</definedName>
    <definedName name="CenaCelkemBezDPH">Stavba!$G$30</definedName>
    <definedName name="CenaCelkemVypocet" localSheetId="1">Stavba!$I$42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Stavba!$G$26</definedName>
    <definedName name="DPHZakl">Stavba!$G$28</definedName>
    <definedName name="dpsc" localSheetId="1">Stavba!$C$13</definedName>
    <definedName name="IČO" localSheetId="1">Stavba!$I$11</definedName>
    <definedName name="Mena">Stavba!$J$31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3">'Rozpočet Pol'!$A$1:$U$230</definedName>
    <definedName name="_xlnm.Print_Area" localSheetId="1">Stavba!$B$1:$J$59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Stavba!$F$42</definedName>
    <definedName name="ZakladDPHZakl">Stavba!$G$27</definedName>
    <definedName name="ZakladDPHZaklVypocet" localSheetId="1">Stavba!$G$42</definedName>
    <definedName name="Zaokrouhleni">Stavba!$G$29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B223" i="12" l="1"/>
  <c r="F41" i="1" s="1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3" i="12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4" i="12"/>
  <c r="G43" i="12" s="1"/>
  <c r="I51" i="1" s="1"/>
  <c r="I44" i="12"/>
  <c r="I43" i="12" s="1"/>
  <c r="K44" i="12"/>
  <c r="K43" i="12" s="1"/>
  <c r="O44" i="12"/>
  <c r="O43" i="12" s="1"/>
  <c r="Q44" i="12"/>
  <c r="Q43" i="12" s="1"/>
  <c r="U44" i="12"/>
  <c r="U43" i="12" s="1"/>
  <c r="G68" i="12"/>
  <c r="G67" i="12" s="1"/>
  <c r="I52" i="1" s="1"/>
  <c r="I68" i="12"/>
  <c r="I67" i="12" s="1"/>
  <c r="K68" i="12"/>
  <c r="K67" i="12" s="1"/>
  <c r="O68" i="12"/>
  <c r="O67" i="12" s="1"/>
  <c r="Q68" i="12"/>
  <c r="Q67" i="12" s="1"/>
  <c r="U68" i="12"/>
  <c r="U67" i="12" s="1"/>
  <c r="G77" i="12"/>
  <c r="M77" i="12" s="1"/>
  <c r="I77" i="12"/>
  <c r="I76" i="12" s="1"/>
  <c r="K77" i="12"/>
  <c r="O77" i="12"/>
  <c r="Q77" i="12"/>
  <c r="U77" i="12"/>
  <c r="G82" i="12"/>
  <c r="M82" i="12" s="1"/>
  <c r="I82" i="12"/>
  <c r="K82" i="12"/>
  <c r="O82" i="12"/>
  <c r="Q82" i="12"/>
  <c r="U82" i="12"/>
  <c r="G89" i="12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8" i="12"/>
  <c r="M98" i="12" s="1"/>
  <c r="I98" i="12"/>
  <c r="K98" i="12"/>
  <c r="O98" i="12"/>
  <c r="Q98" i="12"/>
  <c r="U98" i="12"/>
  <c r="G101" i="12"/>
  <c r="M101" i="12" s="1"/>
  <c r="I101" i="12"/>
  <c r="K101" i="12"/>
  <c r="O101" i="12"/>
  <c r="Q101" i="12"/>
  <c r="U101" i="12"/>
  <c r="G102" i="12"/>
  <c r="I102" i="12"/>
  <c r="K102" i="12"/>
  <c r="O102" i="12"/>
  <c r="Q102" i="12"/>
  <c r="U102" i="12"/>
  <c r="G105" i="12"/>
  <c r="M105" i="12" s="1"/>
  <c r="I105" i="12"/>
  <c r="K105" i="12"/>
  <c r="O105" i="12"/>
  <c r="Q105" i="12"/>
  <c r="U105" i="12"/>
  <c r="G107" i="12"/>
  <c r="M107" i="12" s="1"/>
  <c r="I107" i="12"/>
  <c r="K107" i="12"/>
  <c r="O107" i="12"/>
  <c r="Q107" i="12"/>
  <c r="U107" i="12"/>
  <c r="G111" i="12"/>
  <c r="M111" i="12" s="1"/>
  <c r="I111" i="12"/>
  <c r="K111" i="12"/>
  <c r="O111" i="12"/>
  <c r="Q111" i="12"/>
  <c r="U111" i="12"/>
  <c r="G114" i="12"/>
  <c r="M114" i="12" s="1"/>
  <c r="I114" i="12"/>
  <c r="K114" i="12"/>
  <c r="O114" i="12"/>
  <c r="Q114" i="12"/>
  <c r="U114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27" i="12"/>
  <c r="M127" i="12" s="1"/>
  <c r="I127" i="12"/>
  <c r="K127" i="12"/>
  <c r="O127" i="12"/>
  <c r="Q127" i="12"/>
  <c r="U127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4" i="12"/>
  <c r="M144" i="12" s="1"/>
  <c r="I144" i="12"/>
  <c r="K144" i="12"/>
  <c r="O144" i="12"/>
  <c r="Q144" i="12"/>
  <c r="U144" i="12"/>
  <c r="G149" i="12"/>
  <c r="M149" i="12" s="1"/>
  <c r="I149" i="12"/>
  <c r="K149" i="12"/>
  <c r="O149" i="12"/>
  <c r="Q149" i="12"/>
  <c r="U149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58" i="12"/>
  <c r="M158" i="12" s="1"/>
  <c r="I158" i="12"/>
  <c r="K158" i="12"/>
  <c r="O158" i="12"/>
  <c r="Q158" i="12"/>
  <c r="U158" i="12"/>
  <c r="G162" i="12"/>
  <c r="M162" i="12" s="1"/>
  <c r="I162" i="12"/>
  <c r="K162" i="12"/>
  <c r="O162" i="12"/>
  <c r="Q162" i="12"/>
  <c r="U162" i="12"/>
  <c r="G170" i="12"/>
  <c r="M170" i="12" s="1"/>
  <c r="I170" i="12"/>
  <c r="K170" i="12"/>
  <c r="O170" i="12"/>
  <c r="Q170" i="12"/>
  <c r="U170" i="12"/>
  <c r="G179" i="12"/>
  <c r="M179" i="12" s="1"/>
  <c r="I179" i="12"/>
  <c r="K179" i="12"/>
  <c r="O179" i="12"/>
  <c r="Q179" i="12"/>
  <c r="U179" i="12"/>
  <c r="G181" i="12"/>
  <c r="M181" i="12" s="1"/>
  <c r="I181" i="12"/>
  <c r="K181" i="12"/>
  <c r="O181" i="12"/>
  <c r="Q181" i="12"/>
  <c r="U181" i="12"/>
  <c r="G184" i="12"/>
  <c r="M184" i="12" s="1"/>
  <c r="I184" i="12"/>
  <c r="K184" i="12"/>
  <c r="O184" i="12"/>
  <c r="Q184" i="12"/>
  <c r="U184" i="12"/>
  <c r="G187" i="12"/>
  <c r="M187" i="12" s="1"/>
  <c r="I187" i="12"/>
  <c r="K187" i="12"/>
  <c r="O187" i="12"/>
  <c r="Q187" i="12"/>
  <c r="U187" i="12"/>
  <c r="G189" i="12"/>
  <c r="M189" i="12" s="1"/>
  <c r="I189" i="12"/>
  <c r="K189" i="12"/>
  <c r="O189" i="12"/>
  <c r="Q189" i="12"/>
  <c r="U189" i="12"/>
  <c r="G192" i="12"/>
  <c r="M192" i="12" s="1"/>
  <c r="I192" i="12"/>
  <c r="K192" i="12"/>
  <c r="O192" i="12"/>
  <c r="Q192" i="12"/>
  <c r="U192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199" i="12"/>
  <c r="M199" i="12" s="1"/>
  <c r="I199" i="12"/>
  <c r="K199" i="12"/>
  <c r="O199" i="12"/>
  <c r="Q199" i="12"/>
  <c r="U199" i="12"/>
  <c r="G210" i="12"/>
  <c r="M210" i="12" s="1"/>
  <c r="I210" i="12"/>
  <c r="K210" i="12"/>
  <c r="O210" i="12"/>
  <c r="Q210" i="12"/>
  <c r="U210" i="12"/>
  <c r="G212" i="12"/>
  <c r="M212" i="12" s="1"/>
  <c r="I212" i="12"/>
  <c r="K212" i="12"/>
  <c r="O212" i="12"/>
  <c r="Q212" i="12"/>
  <c r="U212" i="12"/>
  <c r="G215" i="12"/>
  <c r="M215" i="12" s="1"/>
  <c r="I215" i="12"/>
  <c r="K215" i="12"/>
  <c r="O215" i="12"/>
  <c r="O214" i="12" s="1"/>
  <c r="Q215" i="12"/>
  <c r="U215" i="12"/>
  <c r="G221" i="12"/>
  <c r="M221" i="12" s="1"/>
  <c r="I221" i="12"/>
  <c r="K221" i="12"/>
  <c r="O221" i="12"/>
  <c r="Q221" i="12"/>
  <c r="U221" i="12"/>
  <c r="U214" i="12" s="1"/>
  <c r="I22" i="1"/>
  <c r="I21" i="1"/>
  <c r="I20" i="1"/>
  <c r="I19" i="1"/>
  <c r="G29" i="1"/>
  <c r="J30" i="1"/>
  <c r="J28" i="1"/>
  <c r="G40" i="1"/>
  <c r="F40" i="1"/>
  <c r="H34" i="1"/>
  <c r="J25" i="1"/>
  <c r="J26" i="1"/>
  <c r="J27" i="1"/>
  <c r="J29" i="1"/>
  <c r="E26" i="1"/>
  <c r="E28" i="1"/>
  <c r="I214" i="12" l="1"/>
  <c r="Q8" i="12"/>
  <c r="K76" i="12"/>
  <c r="K161" i="12"/>
  <c r="I191" i="12"/>
  <c r="Q214" i="12"/>
  <c r="I161" i="12"/>
  <c r="Q88" i="12"/>
  <c r="U191" i="12"/>
  <c r="O191" i="12"/>
  <c r="K100" i="12"/>
  <c r="I88" i="12"/>
  <c r="U76" i="12"/>
  <c r="O8" i="12"/>
  <c r="Q191" i="12"/>
  <c r="K191" i="12"/>
  <c r="K88" i="12"/>
  <c r="G88" i="12"/>
  <c r="I54" i="1" s="1"/>
  <c r="Q76" i="12"/>
  <c r="U22" i="12"/>
  <c r="K8" i="12"/>
  <c r="O76" i="12"/>
  <c r="M68" i="12"/>
  <c r="M67" i="12" s="1"/>
  <c r="Q22" i="12"/>
  <c r="I8" i="12"/>
  <c r="U100" i="12"/>
  <c r="O100" i="12"/>
  <c r="Q161" i="12"/>
  <c r="I100" i="12"/>
  <c r="O22" i="12"/>
  <c r="K214" i="12"/>
  <c r="U161" i="12"/>
  <c r="O161" i="12"/>
  <c r="U88" i="12"/>
  <c r="K22" i="12"/>
  <c r="G8" i="12"/>
  <c r="I49" i="1" s="1"/>
  <c r="I22" i="12"/>
  <c r="Q100" i="12"/>
  <c r="O88" i="12"/>
  <c r="G76" i="12"/>
  <c r="I53" i="1" s="1"/>
  <c r="U8" i="12"/>
  <c r="F42" i="1"/>
  <c r="G25" i="1" s="1"/>
  <c r="G26" i="1" s="1"/>
  <c r="M214" i="12"/>
  <c r="G100" i="12"/>
  <c r="I55" i="1" s="1"/>
  <c r="AC223" i="12"/>
  <c r="G41" i="1" s="1"/>
  <c r="G42" i="1" s="1"/>
  <c r="G22" i="12"/>
  <c r="I50" i="1" s="1"/>
  <c r="G214" i="12"/>
  <c r="I58" i="1" s="1"/>
  <c r="G191" i="12"/>
  <c r="I57" i="1" s="1"/>
  <c r="M76" i="12"/>
  <c r="M102" i="12"/>
  <c r="M100" i="12" s="1"/>
  <c r="M8" i="12"/>
  <c r="M161" i="12"/>
  <c r="M191" i="12"/>
  <c r="G161" i="12"/>
  <c r="I56" i="1" s="1"/>
  <c r="M89" i="12"/>
  <c r="M88" i="12" s="1"/>
  <c r="M44" i="12"/>
  <c r="M43" i="12" s="1"/>
  <c r="M23" i="12"/>
  <c r="M22" i="12" s="1"/>
  <c r="I59" i="1" l="1"/>
  <c r="H41" i="1"/>
  <c r="H42" i="1" s="1"/>
  <c r="G223" i="12"/>
  <c r="I18" i="1"/>
  <c r="I23" i="1" s="1"/>
  <c r="G27" i="1" s="1"/>
  <c r="G28" i="1" s="1"/>
  <c r="G30" i="1"/>
  <c r="G31" i="1" l="1"/>
  <c r="I41" i="1"/>
  <c r="I42" i="1" s="1"/>
  <c r="J41" i="1" s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4" authorId="0" shapeId="0" xr:uid="{00000000-0006-0000-0100-000007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</commentList>
</comments>
</file>

<file path=xl/sharedStrings.xml><?xml version="1.0" encoding="utf-8"?>
<sst xmlns="http://schemas.openxmlformats.org/spreadsheetml/2006/main" count="779" uniqueCount="353">
  <si>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</si>
  <si>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</si>
  <si>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</si>
  <si>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</si>
  <si>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</si>
  <si>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</si>
  <si>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</si>
  <si>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</si>
  <si>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</si>
  <si>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</si>
  <si>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</si>
  <si>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</si>
  <si>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</si>
  <si>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</si>
  <si>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</si>
  <si>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</si>
  <si>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</si>
  <si>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</si>
  <si>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</si>
  <si>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</si>
  <si>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</si>
  <si>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</si>
  <si>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</si>
  <si>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</si>
  <si>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</si>
  <si>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</si>
  <si>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</si>
  <si>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</si>
  <si>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</si>
  <si>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</si>
  <si>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</si>
  <si>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</si>
  <si>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</si>
  <si>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</si>
  <si>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</si>
  <si>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</si>
  <si>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</si>
  <si>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</si>
  <si>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</si>
  <si>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</si>
  <si>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</si>
  <si>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</si>
  <si>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</si>
  <si>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parc. č. 2418, k.ú. Šlapanice u Brna</t>
  </si>
  <si>
    <t>Rozpočet:</t>
  </si>
  <si>
    <t>Misto</t>
  </si>
  <si>
    <t>Odstranění stavby - Šlapanice p.č. 2418</t>
  </si>
  <si>
    <t>05996228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</si>
  <si>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</si>
  <si>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</si>
  <si>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</si>
  <si>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</si>
  <si>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</si>
  <si>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</si>
  <si>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</si>
  <si>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</si>
  <si>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Střecha</t>
  </si>
  <si>
    <t>3</t>
  </si>
  <si>
    <t>Svislé a kompletní konstrukce</t>
  </si>
  <si>
    <t>4</t>
  </si>
  <si>
    <t>Vodorovné konstrukce</t>
  </si>
  <si>
    <t>5</t>
  </si>
  <si>
    <t>Podlahy a základy</t>
  </si>
  <si>
    <t>6</t>
  </si>
  <si>
    <t>Komunikace a zpevněné plochy</t>
  </si>
  <si>
    <t>96</t>
  </si>
  <si>
    <t>Demolice</t>
  </si>
  <si>
    <t>97</t>
  </si>
  <si>
    <t xml:space="preserve">Suť </t>
  </si>
  <si>
    <t>7</t>
  </si>
  <si>
    <t xml:space="preserve">Zásypy ze suti </t>
  </si>
  <si>
    <t>A0ON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</si>
  <si>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</si>
  <si>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</si>
  <si>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</si>
  <si>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</si>
  <si>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</si>
  <si>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</si>
  <si>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</si>
  <si>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</si>
  <si>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</si>
  <si>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</si>
  <si>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</si>
  <si>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</si>
  <si>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</si>
  <si>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</si>
  <si>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</si>
  <si>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</si>
  <si>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</si>
  <si>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</si>
  <si>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</si>
  <si>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</si>
  <si>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</si>
  <si>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</si>
  <si>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</si>
  <si>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</si>
  <si>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</si>
  <si>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</si>
  <si>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</si>
  <si>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</si>
  <si>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</si>
  <si>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112101121R00</t>
  </si>
  <si>
    <t>Kácení stromů jehličnatých o průměru kmene 10-30cm</t>
  </si>
  <si>
    <t>kus</t>
  </si>
  <si>
    <t>POL1_0</t>
  </si>
  <si>
    <t>stromy:5</t>
  </si>
  <si>
    <t>VV</t>
  </si>
  <si>
    <t>živý plot:11</t>
  </si>
  <si>
    <t>111201501R00</t>
  </si>
  <si>
    <t>Spálení větví stromů o průměru nad 100 mm</t>
  </si>
  <si>
    <t>112201101R00</t>
  </si>
  <si>
    <t>Odstranění pařezů pod úrovní, o průměru 10 - 30 cm</t>
  </si>
  <si>
    <t>132201110R00</t>
  </si>
  <si>
    <t>Hloubení rýh š.do 60 cm v hor.3 do 50 m3, STROJNĚ</t>
  </si>
  <si>
    <t>m3</t>
  </si>
  <si>
    <t>pro odstranění vedení inž. sítí, jedná se o předpoklad, hloubka bude upřesněna:</t>
  </si>
  <si>
    <t>plyn:0,6*0,8*5,1</t>
  </si>
  <si>
    <t>datový kabel:0,6*0,8*8,1</t>
  </si>
  <si>
    <t>vedení vody ze studny:8*0,6*1</t>
  </si>
  <si>
    <t>130001101R00</t>
  </si>
  <si>
    <t>Příplatek za ztížené hloubení v blízkosti vedení</t>
  </si>
  <si>
    <t>174101102R00</t>
  </si>
  <si>
    <t>Zásyp ruční se zhutněním</t>
  </si>
  <si>
    <t>zpětný zásyp výkopů:11,13</t>
  </si>
  <si>
    <t>764311822R00</t>
  </si>
  <si>
    <t>Demont. krytiny, tabule 2 x 1 m, nad 25 m2, do 30°</t>
  </si>
  <si>
    <t>m2</t>
  </si>
  <si>
    <t>plocha půdorysu + 0,5 m přesah, sklon zanedbán:(13,1+0,5*2)*(10,06+0,5*2)</t>
  </si>
  <si>
    <t>(7,56+0,5*2)*(5,22+0,5)</t>
  </si>
  <si>
    <t>762341811R00</t>
  </si>
  <si>
    <t>Demontáž bednění střech rovných z prken hrubých</t>
  </si>
  <si>
    <t>762331811R00</t>
  </si>
  <si>
    <t>Demontáž konstrukcí krovů z hranolů do 120 cm2</t>
  </si>
  <si>
    <t>m</t>
  </si>
  <si>
    <t>odhad cca 2,5 bm/m2 hranolů - příhradový vazník:204,9*2,5</t>
  </si>
  <si>
    <t>764352811R00</t>
  </si>
  <si>
    <t>Demontáž žlabů půlkruh. rovných, rš 330 mm, do 45°</t>
  </si>
  <si>
    <t>13,1+0,5*2</t>
  </si>
  <si>
    <t>10,6*2+0,5*2*2</t>
  </si>
  <si>
    <t>2,77*2+0,5*2*2</t>
  </si>
  <si>
    <t>2*5,22+0,5*2</t>
  </si>
  <si>
    <t>7,56+0,5*2</t>
  </si>
  <si>
    <t>764453842R00</t>
  </si>
  <si>
    <t>Demontáž kolen horních dvojitých,75 a 100 mm</t>
  </si>
  <si>
    <t>764454801R00</t>
  </si>
  <si>
    <t>Demontáž odpadních trub kruhových,D 75 a 100 mm</t>
  </si>
  <si>
    <t>6*3,2</t>
  </si>
  <si>
    <t xml:space="preserve">vlastní </t>
  </si>
  <si>
    <t>Demontáž drobných předmětů na střeše</t>
  </si>
  <si>
    <t>h</t>
  </si>
  <si>
    <t>hromosvod:5</t>
  </si>
  <si>
    <t>anteny:1</t>
  </si>
  <si>
    <t>el. přípojky:1</t>
  </si>
  <si>
    <t>Bourání zdiva z CPP, strojně, hmotnost vč. omítek</t>
  </si>
  <si>
    <t>Začátek provozního součtu</t>
  </si>
  <si>
    <t xml:space="preserve">  100 mm vč. omítky:2,97*(7,65+4,145-0,45-0,75+2,57+2,2+3,1*2)</t>
  </si>
  <si>
    <t xml:space="preserve">  2,55*(2,5+2+1,3)</t>
  </si>
  <si>
    <t xml:space="preserve">  odpočet otvorů:(-0,7*2-0,8*2-0,7*2)*2</t>
  </si>
  <si>
    <t xml:space="preserve">  Mezisoučet</t>
  </si>
  <si>
    <t>Konec provozního součtu</t>
  </si>
  <si>
    <t>0,1*70,3</t>
  </si>
  <si>
    <t xml:space="preserve">  tl. 130-170 mm:2,97*(3,15+2,57+0,6)</t>
  </si>
  <si>
    <t xml:space="preserve">  2,53*(2+1,95+2,5+1,2+1,95)</t>
  </si>
  <si>
    <t xml:space="preserve">  odpočet dveří:-0,8*2*3-0,7*2*2</t>
  </si>
  <si>
    <t>35,45*0,15</t>
  </si>
  <si>
    <t>komín:3,8*(0,45*0,45+0,75*0,45)</t>
  </si>
  <si>
    <t>3,8*(0,6*0,3*1,5)</t>
  </si>
  <si>
    <t>vyšší část, odpočet věnce:(2,97+0,15-0,25)*(13,1-0,05*2+10,06*2-(0,45*2-0,05*2)*2+2,77*2-0,55*2)*0,45</t>
  </si>
  <si>
    <t>vnitřní zdivo, odpočet věnce, změna výškové úrovně:(2,97+0,15-0,25)*(2,5)*0,45+0,5*(7,56-0,45*2-0,05*2)*0,45</t>
  </si>
  <si>
    <t>nižšší část, odpočet věnce:(2,55-0,25+0,15)*((5,22+0,45)*2+7,56-0,45*2-0,05*2)*0,45</t>
  </si>
  <si>
    <t>vnitřní zdivo, odpočet věnce:(2,55-0,25+0,15)*(1,98+2,994-1,2)*0,3</t>
  </si>
  <si>
    <t>odpočet otvorů:-0,45*(1,75*2*6+2,5*1,75+1,75*0,6*2+1,77*0,5+0,88*0,8+1,05*2+0,5*1,2*2+1,2*1,2+1,3*2*2)</t>
  </si>
  <si>
    <t>-0,3*0,9*2</t>
  </si>
  <si>
    <t>Bourání železobetonu, stropy aj., strojně</t>
  </si>
  <si>
    <t xml:space="preserve">  prefa strop, bouráno postupně:0,12*(13,1-0,05*2)*(10,06-0,05*2)</t>
  </si>
  <si>
    <t xml:space="preserve">  0,12*(5,22-0,05)*(7,56-0,05*2)</t>
  </si>
  <si>
    <t>věnec:0,25*0,45*(13,1-0,05*2+10,06*2-(0,45*2-0,05*2)*2+2,77*2-0,05*2+5,22*2-0,05*2+7,56-0,45*2-0,05*2)</t>
  </si>
  <si>
    <t>vnitřní nosná:0,25*0,3*(2,9+1,98+1,9+1,3+0,3+2)</t>
  </si>
  <si>
    <t>uvažovány dutiny 30 %:0,7*20,16</t>
  </si>
  <si>
    <t>Bourání betonových kcí na zemině, strojně</t>
  </si>
  <si>
    <t>základové pasy předpokládaná hloubka 900 mm:0,9*0,5*(13,1-0,05*2+10,6*2-0,05*2*2-0,45*2*2+2,77*2-0,05*2+5,2*2-0,05*2+7,56-0,45*2-0,05*2)</t>
  </si>
  <si>
    <t>0,9*0,4*(1,9+2,9+0,13+0,3+1,9)</t>
  </si>
  <si>
    <t>podlaha na terenu:0,15*(13,1-0,05*2)*(10,06-0,05*2)</t>
  </si>
  <si>
    <t>0,15*(5,22-0,05)*(7,56-0,05*2)</t>
  </si>
  <si>
    <t>965082933RT2</t>
  </si>
  <si>
    <t>Odstranění násypu tl. do 20 cm, plocha nad 2 m2, tl.násypu  15 - 20 cm, plocha nad 2 m2</t>
  </si>
  <si>
    <t xml:space="preserve">  podlaha na terenu:(13,1-0,05*2)*(10,06-0,05*2)</t>
  </si>
  <si>
    <t xml:space="preserve">  (5,22-0,05)*(7,56-0,05*2)</t>
  </si>
  <si>
    <t>80 % plochy, násyp:168*0,8*0,15</t>
  </si>
  <si>
    <t>113106121R00</t>
  </si>
  <si>
    <t>Rozebrání dlažeb z betonových dlaždic na sucho</t>
  </si>
  <si>
    <t>chodník, zpevněná plocha kontainery:102,9</t>
  </si>
  <si>
    <t>113107510R00</t>
  </si>
  <si>
    <t>Odstranění podkladu pl. 50 m2,kam.drcené tl.10 cm</t>
  </si>
  <si>
    <t>sjezd + dvůr:206,3</t>
  </si>
  <si>
    <t>sjezd + dvůr betonový kryt:206,3*0,1</t>
  </si>
  <si>
    <t>113107515R00</t>
  </si>
  <si>
    <t>Odstranění podkladu pl. 50 m2,kam.drcené tl.15 cm</t>
  </si>
  <si>
    <t>919735122R00</t>
  </si>
  <si>
    <t>Řezání stávajícího betonového krytu tl. 5 - 10 cm</t>
  </si>
  <si>
    <t>narušení betonových ploch:100</t>
  </si>
  <si>
    <t>kpl</t>
  </si>
  <si>
    <t>968072455R00</t>
  </si>
  <si>
    <t>Vybourání kovových dveřních zárubní pl. do 2 m2</t>
  </si>
  <si>
    <t>8*0,8*1,97</t>
  </si>
  <si>
    <t>5*0,7*1,97</t>
  </si>
  <si>
    <t>968061125R00</t>
  </si>
  <si>
    <t>Vyvěšení dřevěných dveřních křídel pl. do 2 m2</t>
  </si>
  <si>
    <t>5+8</t>
  </si>
  <si>
    <t>968083002R00</t>
  </si>
  <si>
    <t>Vybourání plastových oken do 2 m2</t>
  </si>
  <si>
    <t>1,75*0,6*2</t>
  </si>
  <si>
    <t>0,5*1,77</t>
  </si>
  <si>
    <t>0,88*0,8+0,5*1,2*2+1,2*1,2</t>
  </si>
  <si>
    <t>968083003R00</t>
  </si>
  <si>
    <t>Vybourání plastových oken do 4 m2</t>
  </si>
  <si>
    <t>1,3*2</t>
  </si>
  <si>
    <t>1,75*2*6</t>
  </si>
  <si>
    <t>968083011R00</t>
  </si>
  <si>
    <t>Vybourání plastových dveří prosklených pl. do 2 m2</t>
  </si>
  <si>
    <t>1*2</t>
  </si>
  <si>
    <t>968083012R00</t>
  </si>
  <si>
    <t>Vybourání plastových prosklených dveří pl.nad 2 m2</t>
  </si>
  <si>
    <t>vstup:1,75*2,5</t>
  </si>
  <si>
    <t xml:space="preserve">Vybourání dalších předmětů, hodinová sazba </t>
  </si>
  <si>
    <t>vnitřní vybavení:5</t>
  </si>
  <si>
    <t>kce neuvedené:10</t>
  </si>
  <si>
    <t>vnitřní parapety:3</t>
  </si>
  <si>
    <t>elektro:6</t>
  </si>
  <si>
    <t>vodovod + kanalizace:10</t>
  </si>
  <si>
    <t>oplocení - drátěnné:4</t>
  </si>
  <si>
    <t>potrubí vodovodní od studny:1</t>
  </si>
  <si>
    <t>výstroj studny:2</t>
  </si>
  <si>
    <t>978041105R00</t>
  </si>
  <si>
    <t>Odstranění KZS EPS F tl. 50 mm s omítkou</t>
  </si>
  <si>
    <t>3,2*(13,1+10,6*2+2,77*2)+0,5*7,56</t>
  </si>
  <si>
    <t>2,78*(5,22+7,56+5,22)</t>
  </si>
  <si>
    <t>odpočet otvorů:-1,75*2*6</t>
  </si>
  <si>
    <t>-1,75*2,5</t>
  </si>
  <si>
    <t>-1*2</t>
  </si>
  <si>
    <t>-1,75*0,6*2</t>
  </si>
  <si>
    <t>1,75*0,5</t>
  </si>
  <si>
    <t>-0,6*1,2*2</t>
  </si>
  <si>
    <t>-1,3*2*2</t>
  </si>
  <si>
    <t>-0,88*0,8</t>
  </si>
  <si>
    <t>776511810RT2</t>
  </si>
  <si>
    <t>Odstranění PVC a koberců lepených bez podložky, z ploch 10 - 20 m2</t>
  </si>
  <si>
    <t>předpoklad 70 %, zbytek dlažba ponechána:0,7*(6,4+18,2+42,1+7,47+14,7+17,2+3,6+4,6+6,3+5,2+2,5+2,6)</t>
  </si>
  <si>
    <t>725290010RA0</t>
  </si>
  <si>
    <t>Demontáž klozetu včetně splachovací nádrže</t>
  </si>
  <si>
    <t>POL2_0</t>
  </si>
  <si>
    <t>725290020RA0</t>
  </si>
  <si>
    <t>Demontáž umyvadla včetně baterie a konzol</t>
  </si>
  <si>
    <t>764410880R00</t>
  </si>
  <si>
    <t>Demontáž oplechování parapetů,rš od 400 do 600 mm</t>
  </si>
  <si>
    <t>0,88+0,5+0,5+1,75+1,28+1,3+1,3+1,75+1,75+1,75+1,75+1,75+1,75+1,75+1,77</t>
  </si>
  <si>
    <t>Bourání konstrukcí z betonu prostého, drobné kce, strojně</t>
  </si>
  <si>
    <t>E - podezdívka oplocení:0,2*0,3*(2+7+10)</t>
  </si>
  <si>
    <t>F - opěrná zídka:32*0,2*0,5</t>
  </si>
  <si>
    <t>A2 - šachta:(1,2*1,2*1,4)-(0,8*0,8*1,2)</t>
  </si>
  <si>
    <t>B - skuž šachty:(pi*0,5^2)*0,1+((pi*0,6^2)-(pi*0,5^2))*1,5</t>
  </si>
  <si>
    <t>Demontáž sloupu dřevěného, dvojitého, vč. vytažení základového prvku</t>
  </si>
  <si>
    <t>G - sloup:1</t>
  </si>
  <si>
    <t>Snesení přípojky NN, vedeno porvrchově 20,3 m, např. z plošiny ve spolupráci se správcem sítě</t>
  </si>
  <si>
    <t>Demontáž potrubí STL plynovodu, zajištění, proti úniku zátkou</t>
  </si>
  <si>
    <t>Demontáž vedení elektronické komunikace,zaslepení</t>
  </si>
  <si>
    <t>115101221R00</t>
  </si>
  <si>
    <t>Čerpání vody na výšku 10 - 25 m, přítok do 500 l</t>
  </si>
  <si>
    <t>před zásypem studny:24</t>
  </si>
  <si>
    <t>211971110R00</t>
  </si>
  <si>
    <t>Opláštění žeber z geotextilie o sklonu do 1 : 2,5</t>
  </si>
  <si>
    <t>studna, vytažení na stěny:(pi*0,7^2)</t>
  </si>
  <si>
    <t>69366199R</t>
  </si>
  <si>
    <t>Geotextilie 500 g/m2 š. 200cm 100% PP</t>
  </si>
  <si>
    <t>POL3_0</t>
  </si>
  <si>
    <t>1,53</t>
  </si>
  <si>
    <t>ztratné:0,1</t>
  </si>
  <si>
    <t>979087112R00</t>
  </si>
  <si>
    <t>Nakládání suti na dopravní prostředky</t>
  </si>
  <si>
    <t>t</t>
  </si>
  <si>
    <t>střecha:8,94</t>
  </si>
  <si>
    <t>svislé kce:138,42</t>
  </si>
  <si>
    <t>vodorovné kce:50,27</t>
  </si>
  <si>
    <t>podlahy a základy:165,83</t>
  </si>
  <si>
    <t>ostatní v díle 96:23</t>
  </si>
  <si>
    <t>komunikce, zpevněná plocha:199</t>
  </si>
  <si>
    <t>zbytek po drcení:15,6</t>
  </si>
  <si>
    <t>979081111R00</t>
  </si>
  <si>
    <t>Odvoz suti a vybour. hmot na skládku do 1 km</t>
  </si>
  <si>
    <t>zpracováno na místě - drť - naložení do drtiče:-202</t>
  </si>
  <si>
    <t>979081121R00</t>
  </si>
  <si>
    <t>Příplatek k odvozu za každý další 1 km</t>
  </si>
  <si>
    <t>předpoklad 15 km:399,06*14</t>
  </si>
  <si>
    <t>979990102R00</t>
  </si>
  <si>
    <t>Poplat.za sklád.suti-směs bet.a cihel nad 30x30cm, směs</t>
  </si>
  <si>
    <t>20 % ostaní kce - okna, dveře, instalační materiál, směs:399,06*0,2</t>
  </si>
  <si>
    <t>dřeevo, kovy:-7,16-1,756</t>
  </si>
  <si>
    <t>979999998R00</t>
  </si>
  <si>
    <t>Poplatek za skládku suti 5% příměsí, předpoklad k dalšímu zpracování</t>
  </si>
  <si>
    <t>80 % suť:399,06*0,8</t>
  </si>
  <si>
    <t>20 % osttaní kce - okna, dveře, instalační materiál, směs:</t>
  </si>
  <si>
    <t>979990161R00</t>
  </si>
  <si>
    <t>Poplatek za skládku suti - dřevo</t>
  </si>
  <si>
    <t>bednění střechy + konstrukce:3,07+4,09</t>
  </si>
  <si>
    <t>979951111R00</t>
  </si>
  <si>
    <t>Výkup kovů - železný šrot tl. do 4 mm</t>
  </si>
  <si>
    <t>střešní plech Fe, okapy, svody:1,49+0,21+0,013+0,043</t>
  </si>
  <si>
    <t>979096221R00</t>
  </si>
  <si>
    <t>Třídění stavební suti mobilní třídicí jednotkou</t>
  </si>
  <si>
    <t>pro zásyp použitý beton ze základů, stropu a zpevněných ploch:66,42*2,2</t>
  </si>
  <si>
    <t>pro srovnání terénu:10</t>
  </si>
  <si>
    <t>nakypření, prahcové částice, nepoužitelný mateirál 10 %:0,2+0,1</t>
  </si>
  <si>
    <t>979096205R00</t>
  </si>
  <si>
    <t>Plnění mobilní drticí jednotky stavební sutí</t>
  </si>
  <si>
    <t>979096211R00</t>
  </si>
  <si>
    <t>Drcení stavební suti mobilní drticí jednotkou</t>
  </si>
  <si>
    <t>979083111R00</t>
  </si>
  <si>
    <t>Vodorovné přemístění suti na skládku do 100 m</t>
  </si>
  <si>
    <t>šachta A1:0,8*0,8*1,2</t>
  </si>
  <si>
    <t>šachta A2 - po bourání:1,2*1,2*1,4</t>
  </si>
  <si>
    <t>šachta A3:0,8*1,2*1,2</t>
  </si>
  <si>
    <t>studna B - štěrk:(pi*0,5^2)*9,5</t>
  </si>
  <si>
    <t>studna B - suť:(pi*0,5^2)*2,5</t>
  </si>
  <si>
    <t>jímka C:0,8*0,8*1,2</t>
  </si>
  <si>
    <t>tl. podlahy - srovnání:0,15*(13,1-0,05*2)*(10,06-0,05*2)</t>
  </si>
  <si>
    <t>583419004R</t>
  </si>
  <si>
    <t>Kamenivo drcené frakce  32/63 BI Jihomoravský kraj</t>
  </si>
  <si>
    <t>studna B - štěrk, cca 2,1 t/m3:(pi*0,5^2)*9,5*2,1</t>
  </si>
  <si>
    <t xml:space="preserve">Terénní modelace, srovnání </t>
  </si>
  <si>
    <t>celkové srovnání po bourání, primárně drenou sutí:(8,5+13,1+9*,9)*(6,79+9,93+5,22+8,815)</t>
  </si>
  <si>
    <t>vlastní</t>
  </si>
  <si>
    <t>Vybudování zařízení staveniště, provoz a odstraněn</t>
  </si>
  <si>
    <t>Soubor</t>
  </si>
  <si>
    <t>oplocení:</t>
  </si>
  <si>
    <t>mobilní WC:</t>
  </si>
  <si>
    <t>zabezpečení stavby:</t>
  </si>
  <si>
    <t>úklid po výjezdu NA:</t>
  </si>
  <si>
    <t>a další spojeneé s prováděním:1</t>
  </si>
  <si>
    <t xml:space="preserve">Zábor, dopravní značení, zabezpečení </t>
  </si>
  <si>
    <t/>
  </si>
  <si>
    <t>SUM</t>
  </si>
  <si>
    <t>POPUZIV</t>
  </si>
  <si>
    <t>END</t>
  </si>
  <si>
    <t xml:space="preserve">Ing. Tomáš Hrdlička </t>
  </si>
  <si>
    <t>JKSO</t>
  </si>
  <si>
    <r>
      <t>801 31</t>
    </r>
    <r>
      <rPr>
        <sz val="10"/>
        <color rgb="FFFF00FF"/>
        <rFont val="Inherit"/>
      </rPr>
      <t> budovy mateřských škol</t>
    </r>
  </si>
  <si>
    <t>CZ-CC</t>
  </si>
  <si>
    <t>126311 Budovy škol a univerzit</t>
  </si>
  <si>
    <r>
      <t xml:space="preserve">Rozpočet byl sestaven na základě poskytnuté projektové dokumentace určené pro územní řízení a stavební povolení. Podrobnost rozpočtu tak odráží podrobnost projektové dokumentace. 
Náplň jednotlivých položek je v souladu s pravidly cenové soustavy RTS, ty jsou veřejně přístupné na www.cenovasoustava.cz. Jsou-li ve výpisu uvedeny obchodní názvy výrobků a materiálů, jedná se pouze o příklad, určující technické parametry, minimální kvalitativní požadavky. 	
</t>
    </r>
    <r>
      <rPr>
        <b/>
        <sz val="10"/>
        <rFont val="Arial CE"/>
        <charset val="238"/>
      </rPr>
      <t xml:space="preserve">Dodavatel je povinen ověřit soulad výkazu výměr, projektové dokumentace a realizované stavby. </t>
    </r>
  </si>
  <si>
    <t>RTS 2021/I</t>
  </si>
  <si>
    <t>Poznámky uchazeče VZ:</t>
  </si>
  <si>
    <t>llll</t>
  </si>
  <si>
    <t xml:space="preserve">Odpojení objektu od inženýrských sítí v součinosti se správcem sítě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</si>
</sst>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4"/>
      <name val="Arial CE"/>
      <charset val="238"/>
    </font>
    <font>
      <sz val="10"/>
      <color rgb="FFFF00FF"/>
      <name val="Roboto"/>
    </font>
    <font>
      <sz val="10"/>
      <color rgb="FFFF00FF"/>
      <name val="Inherit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6" xfId="0" applyBorder="1" applyAlignment="1">
      <alignment horizontal="left"/>
    </xf>
    <xf numFmtId="0" fontId="0" fillId="0" borderId="19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5" xfId="0" applyNumberFormat="1" applyBorder="1"/>
    <xf numFmtId="3" fontId="0" fillId="5" borderId="29" xfId="0" applyNumberFormat="1" applyFill="1" applyBorder="1" applyAlignment="1"/>
    <xf numFmtId="3" fontId="7" fillId="3" borderId="26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/>
    </xf>
    <xf numFmtId="3" fontId="7" fillId="3" borderId="17" xfId="0" applyNumberFormat="1" applyFont="1" applyFill="1" applyBorder="1" applyAlignment="1">
      <alignment vertical="center" wrapText="1"/>
    </xf>
    <xf numFmtId="3" fontId="7" fillId="3" borderId="27" xfId="0" applyNumberFormat="1" applyFont="1" applyFill="1" applyBorder="1" applyAlignment="1">
      <alignment horizontal="center" vertical="center" wrapText="1"/>
    </xf>
    <xf numFmtId="3" fontId="0" fillId="0" borderId="30" xfId="0" applyNumberFormat="1" applyBorder="1" applyAlignment="1"/>
    <xf numFmtId="3" fontId="0" fillId="0" borderId="28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7" xfId="0" applyNumberFormat="1" applyFont="1" applyFill="1" applyBorder="1" applyAlignment="1">
      <alignment horizontal="center" vertical="center" wrapText="1" shrinkToFit="1"/>
    </xf>
    <xf numFmtId="3" fontId="7" fillId="3" borderId="27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5" borderId="29" xfId="0" applyNumberFormat="1" applyFill="1" applyBorder="1" applyAlignment="1">
      <alignment wrapText="1" shrinkToFit="1"/>
    </xf>
    <xf numFmtId="3" fontId="0" fillId="5" borderId="29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vertical="center"/>
    </xf>
    <xf numFmtId="0" fontId="7" fillId="0" borderId="25" xfId="0" applyFont="1" applyBorder="1"/>
    <xf numFmtId="49" fontId="7" fillId="0" borderId="25" xfId="0" applyNumberFormat="1" applyFont="1" applyBorder="1" applyAlignment="1">
      <alignment vertical="center"/>
    </xf>
    <xf numFmtId="0" fontId="15" fillId="3" borderId="35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horizontal="center" vertical="center"/>
    </xf>
    <xf numFmtId="4" fontId="7" fillId="0" borderId="32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12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5" xfId="0" applyFill="1" applyBorder="1"/>
    <xf numFmtId="0" fontId="16" fillId="0" borderId="0" xfId="0" applyFont="1"/>
    <xf numFmtId="0" fontId="16" fillId="0" borderId="25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4" xfId="0" applyFill="1" applyBorder="1"/>
    <xf numFmtId="49" fontId="0" fillId="3" borderId="34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5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32" xfId="0" applyFont="1" applyBorder="1" applyAlignment="1">
      <alignment vertical="top" shrinkToFit="1"/>
    </xf>
    <xf numFmtId="0" fontId="16" fillId="0" borderId="25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19" fillId="0" borderId="33" xfId="0" applyNumberFormat="1" applyFont="1" applyBorder="1" applyAlignment="1">
      <alignment vertical="top" wrapText="1" shrinkToFit="1"/>
    </xf>
    <xf numFmtId="0" fontId="20" fillId="0" borderId="33" xfId="0" applyNumberFormat="1" applyFont="1" applyBorder="1" applyAlignment="1">
      <alignment vertical="top" wrapText="1" shrinkToFit="1"/>
    </xf>
    <xf numFmtId="164" fontId="16" fillId="0" borderId="32" xfId="0" applyNumberFormat="1" applyFont="1" applyBorder="1" applyAlignment="1">
      <alignment vertical="top" shrinkToFit="1"/>
    </xf>
    <xf numFmtId="164" fontId="17" fillId="0" borderId="32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8" fillId="0" borderId="32" xfId="0" applyNumberFormat="1" applyFont="1" applyBorder="1" applyAlignment="1">
      <alignment vertical="top" wrapText="1" shrinkToFit="1"/>
    </xf>
    <xf numFmtId="164" fontId="19" fillId="0" borderId="32" xfId="0" applyNumberFormat="1" applyFont="1" applyBorder="1" applyAlignment="1">
      <alignment vertical="top" wrapText="1" shrinkToFit="1"/>
    </xf>
    <xf numFmtId="164" fontId="20" fillId="0" borderId="32" xfId="0" applyNumberFormat="1" applyFont="1" applyBorder="1" applyAlignment="1">
      <alignment vertical="top" wrapText="1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2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1" xfId="0" applyNumberFormat="1" applyFont="1" applyFill="1" applyBorder="1" applyAlignment="1">
      <alignment vertical="top"/>
    </xf>
    <xf numFmtId="0" fontId="16" fillId="0" borderId="32" xfId="0" applyNumberFormat="1" applyFont="1" applyBorder="1" applyAlignment="1">
      <alignment horizontal="left" vertical="top" wrapText="1"/>
    </xf>
    <xf numFmtId="0" fontId="17" fillId="0" borderId="32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2" xfId="0" applyNumberFormat="1" applyFont="1" applyBorder="1" applyAlignment="1">
      <alignment horizontal="left" vertical="top" wrapText="1"/>
    </xf>
    <xf numFmtId="0" fontId="18" fillId="0" borderId="32" xfId="0" quotePrefix="1" applyNumberFormat="1" applyFont="1" applyBorder="1" applyAlignment="1">
      <alignment horizontal="left" vertical="top" wrapText="1"/>
    </xf>
    <xf numFmtId="0" fontId="19" fillId="0" borderId="32" xfId="0" quotePrefix="1" applyNumberFormat="1" applyFont="1" applyBorder="1" applyAlignment="1">
      <alignment horizontal="left" vertical="top" wrapText="1"/>
    </xf>
    <xf numFmtId="0" fontId="20" fillId="0" borderId="32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/>
    <xf numFmtId="0" fontId="8" fillId="0" borderId="12" xfId="0" applyFont="1" applyBorder="1" applyAlignment="1">
      <alignment vertical="center"/>
    </xf>
    <xf numFmtId="0" fontId="8" fillId="0" borderId="14" xfId="0" applyFont="1" applyBorder="1" applyAlignment="1">
      <alignment horizontal="left" vertical="center" indent="1"/>
    </xf>
    <xf numFmtId="0" fontId="16" fillId="0" borderId="32" xfId="0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0" fillId="0" borderId="12" xfId="0" applyFont="1" applyBorder="1" applyAlignment="1">
      <alignment horizontal="right" vertical="center"/>
    </xf>
    <xf numFmtId="49" fontId="8" fillId="0" borderId="12" xfId="0" applyNumberFormat="1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/>
    <xf numFmtId="0" fontId="0" fillId="0" borderId="14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16" fillId="0" borderId="32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7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1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1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7" xfId="0" applyNumberFormat="1" applyFont="1" applyFill="1" applyBorder="1" applyAlignment="1">
      <alignment horizontal="center" vertical="center" shrinkToFit="1"/>
    </xf>
    <xf numFmtId="0" fontId="6" fillId="3" borderId="17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7" xfId="0" applyNumberFormat="1" applyFont="1" applyFill="1" applyBorder="1" applyAlignment="1" applyProtection="1">
      <alignment horizontal="left" vertical="center"/>
      <protection locked="0"/>
    </xf>
    <xf numFmtId="0" fontId="21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4" xfId="0" applyFont="1" applyBorder="1" applyAlignment="1">
      <alignment horizontal="justify" vertical="top" wrapText="1"/>
    </xf>
    <xf numFmtId="0" fontId="0" fillId="0" borderId="12" xfId="0" applyFont="1" applyBorder="1" applyAlignment="1">
      <alignment horizontal="justify" vertical="top"/>
    </xf>
    <xf numFmtId="0" fontId="0" fillId="0" borderId="16" xfId="0" applyFont="1" applyBorder="1" applyAlignment="1">
      <alignment horizontal="justify" vertical="top"/>
    </xf>
    <xf numFmtId="4" fontId="7" fillId="0" borderId="32" xfId="0" applyNumberFormat="1" applyFont="1" applyBorder="1" applyAlignment="1">
      <alignment vertical="center"/>
    </xf>
    <xf numFmtId="49" fontId="7" fillId="0" borderId="25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7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0" xfId="0" applyNumberFormat="1" applyFill="1" applyBorder="1"/>
    <xf numFmtId="3" fontId="0" fillId="5" borderId="12" xfId="0" applyNumberFormat="1" applyFill="1" applyBorder="1"/>
    <xf numFmtId="3" fontId="0" fillId="5" borderId="31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7" xfId="0" applyFill="1" applyBorder="1" applyAlignment="1" applyProtection="1">
      <alignment vertical="top" wrapText="1"/>
      <protection locked="0"/>
    </xf>
    <xf numFmtId="0" fontId="0" fillId="4" borderId="17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45"/>
  <sheetData>
    <row r="1" spans="1:7">
      <c r="A1" s="37" t="s">
        <v>38</v>
      </c>
    </row>
    <row r="2" spans="1:7" ht="57.75" customHeight="1">
      <c r="A2" s="219" t="s">
        <v>39</v>
      </c>
      <c r="B2" s="219"/>
      <c r="C2" s="219"/>
      <c r="D2" s="219"/>
      <c r="E2" s="219"/>
      <c r="F2" s="219"/>
      <c r="G2" s="2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view="pageBreakPreview" topLeftCell="B1" zoomScale="75" zoomScaleNormal="100" zoomScaleSheetLayoutView="75" workbookViewId="0">
      <selection activeCell="D13" sqref="D13:G13"/>
    </sheetView>
  </sheetViews>
  <sheetFormatPr defaultColWidth="9" defaultRowHeight="12.45"/>
  <cols>
    <col min="1" max="1" width="8.3828125" hidden="1" customWidth="1"/>
    <col min="2" max="2" width="9.15234375" customWidth="1"/>
    <col min="3" max="3" width="7.3828125" customWidth="1"/>
    <col min="4" max="4" width="13.3828125" customWidth="1"/>
    <col min="5" max="5" width="12.15234375" customWidth="1"/>
    <col min="6" max="6" width="11.3828125" customWidth="1"/>
    <col min="7" max="7" width="12.69140625" style="1" customWidth="1"/>
    <col min="8" max="8" width="12.69140625" customWidth="1"/>
    <col min="9" max="9" width="12.69140625" style="1" customWidth="1"/>
    <col min="10" max="10" width="6.69140625" style="1" customWidth="1"/>
    <col min="11" max="11" width="4.3046875" customWidth="1"/>
    <col min="12" max="15" width="10.69140625" customWidth="1"/>
  </cols>
  <sheetData>
    <row r="1" spans="1:15" ht="33.75" customHeight="1">
      <c r="A1" s="67" t="s">
        <v>36</v>
      </c>
      <c r="B1" s="220" t="s">
        <v>42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>
      <c r="A2" s="4"/>
      <c r="B2" s="75" t="s">
        <v>40</v>
      </c>
      <c r="C2" s="76"/>
      <c r="D2" s="243" t="s">
        <v>46</v>
      </c>
      <c r="E2" s="244"/>
      <c r="F2" s="244"/>
      <c r="G2" s="244"/>
      <c r="H2" s="244"/>
      <c r="I2" s="244"/>
      <c r="J2" s="245"/>
      <c r="O2" s="2"/>
    </row>
    <row r="3" spans="1:15" ht="23.25" customHeight="1">
      <c r="A3" s="4"/>
      <c r="B3" s="77" t="s">
        <v>45</v>
      </c>
      <c r="C3" s="78"/>
      <c r="D3" s="239" t="s">
        <v>43</v>
      </c>
      <c r="E3" s="240"/>
      <c r="F3" s="240"/>
      <c r="G3" s="240"/>
      <c r="H3" s="240"/>
      <c r="I3" s="240"/>
      <c r="J3" s="241"/>
    </row>
    <row r="4" spans="1:15" ht="23.25" hidden="1" customHeight="1">
      <c r="A4" s="4"/>
      <c r="B4" s="79" t="s">
        <v>44</v>
      </c>
      <c r="C4" s="80"/>
      <c r="D4" s="81"/>
      <c r="E4" s="81"/>
      <c r="F4" s="82"/>
      <c r="G4" s="83"/>
      <c r="H4" s="82"/>
      <c r="I4" s="83"/>
      <c r="J4" s="84"/>
    </row>
    <row r="5" spans="1:15" ht="24" customHeight="1">
      <c r="A5" s="4"/>
      <c r="B5" s="47" t="s">
        <v>21</v>
      </c>
      <c r="C5" s="5"/>
      <c r="D5" s="85"/>
      <c r="E5" s="26"/>
      <c r="F5" s="26"/>
      <c r="G5" s="26"/>
      <c r="H5" s="28" t="s">
        <v>33</v>
      </c>
      <c r="I5" s="85"/>
      <c r="J5" s="11"/>
    </row>
    <row r="6" spans="1:15" ht="15.75" customHeight="1">
      <c r="A6" s="4"/>
      <c r="B6" s="41"/>
      <c r="C6" s="26"/>
      <c r="D6" s="85"/>
      <c r="E6" s="26"/>
      <c r="F6" s="26"/>
      <c r="G6" s="26"/>
      <c r="H6" s="28" t="s">
        <v>34</v>
      </c>
      <c r="I6" s="85"/>
      <c r="J6" s="11"/>
    </row>
    <row r="7" spans="1:15" ht="15.75" customHeight="1">
      <c r="A7" s="4"/>
      <c r="B7" s="42"/>
      <c r="C7" s="86"/>
      <c r="D7" s="74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47"/>
      <c r="E11" s="247"/>
      <c r="F11" s="247"/>
      <c r="G11" s="247"/>
      <c r="H11" s="28" t="s">
        <v>33</v>
      </c>
      <c r="I11" s="88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34</v>
      </c>
      <c r="I12" s="88"/>
      <c r="J12" s="11"/>
    </row>
    <row r="13" spans="1:15" ht="15.75" customHeight="1">
      <c r="A13" s="4"/>
      <c r="B13" s="42"/>
      <c r="C13" s="87"/>
      <c r="D13" s="238"/>
      <c r="E13" s="238"/>
      <c r="F13" s="238"/>
      <c r="G13" s="238"/>
      <c r="H13" s="29"/>
      <c r="I13" s="34"/>
      <c r="J13" s="51"/>
    </row>
    <row r="14" spans="1:15" ht="24" customHeight="1">
      <c r="A14" s="4"/>
      <c r="B14" s="216" t="s">
        <v>20</v>
      </c>
      <c r="C14" s="137"/>
      <c r="D14" s="217" t="s">
        <v>343</v>
      </c>
      <c r="E14" s="209"/>
      <c r="F14" s="209"/>
      <c r="G14" s="209"/>
      <c r="H14" s="213" t="s">
        <v>33</v>
      </c>
      <c r="I14" s="214" t="s">
        <v>47</v>
      </c>
      <c r="J14" s="215"/>
    </row>
    <row r="15" spans="1:15" s="207" customFormat="1" ht="24" customHeight="1">
      <c r="A15" s="208"/>
      <c r="B15" s="210" t="s">
        <v>344</v>
      </c>
      <c r="C15" s="248" t="s">
        <v>345</v>
      </c>
      <c r="D15" s="248"/>
      <c r="E15" s="248"/>
      <c r="F15" s="209" t="s">
        <v>346</v>
      </c>
      <c r="G15" s="249" t="s">
        <v>347</v>
      </c>
      <c r="H15" s="249"/>
      <c r="I15" s="249"/>
      <c r="J15" s="250"/>
    </row>
    <row r="16" spans="1:15" s="207" customFormat="1" ht="83.15" customHeight="1">
      <c r="A16" s="208"/>
      <c r="B16" s="251" t="s">
        <v>348</v>
      </c>
      <c r="C16" s="252"/>
      <c r="D16" s="252"/>
      <c r="E16" s="252"/>
      <c r="F16" s="252"/>
      <c r="G16" s="252"/>
      <c r="H16" s="252"/>
      <c r="I16" s="252"/>
      <c r="J16" s="253"/>
    </row>
    <row r="17" spans="1:10" ht="32.25" customHeight="1">
      <c r="A17" s="4"/>
      <c r="B17" s="52" t="s">
        <v>31</v>
      </c>
      <c r="C17" s="66"/>
      <c r="D17" s="53"/>
      <c r="E17" s="246"/>
      <c r="F17" s="246"/>
      <c r="G17" s="234"/>
      <c r="H17" s="234"/>
      <c r="I17" s="234" t="s">
        <v>28</v>
      </c>
      <c r="J17" s="235"/>
    </row>
    <row r="18" spans="1:10" ht="23.25" customHeight="1">
      <c r="A18" s="135" t="s">
        <v>23</v>
      </c>
      <c r="B18" s="136" t="s">
        <v>23</v>
      </c>
      <c r="C18" s="58"/>
      <c r="D18" s="59"/>
      <c r="E18" s="229"/>
      <c r="F18" s="236"/>
      <c r="G18" s="229"/>
      <c r="H18" s="236"/>
      <c r="I18" s="229">
        <f>SUMIF(F49:F58,A18,I49:I58)+SUMIF(F49:F58,"PSU",I49:I58)</f>
        <v>0</v>
      </c>
      <c r="J18" s="230"/>
    </row>
    <row r="19" spans="1:10" ht="23.25" customHeight="1">
      <c r="A19" s="135" t="s">
        <v>24</v>
      </c>
      <c r="B19" s="136" t="s">
        <v>24</v>
      </c>
      <c r="C19" s="58"/>
      <c r="D19" s="59"/>
      <c r="E19" s="229"/>
      <c r="F19" s="236"/>
      <c r="G19" s="229"/>
      <c r="H19" s="236"/>
      <c r="I19" s="229">
        <f>SUMIF(F49:F58,A19,I49:I58)</f>
        <v>0</v>
      </c>
      <c r="J19" s="230"/>
    </row>
    <row r="20" spans="1:10" ht="23.25" customHeight="1">
      <c r="A20" s="135" t="s">
        <v>25</v>
      </c>
      <c r="B20" s="136" t="s">
        <v>25</v>
      </c>
      <c r="C20" s="58"/>
      <c r="D20" s="59"/>
      <c r="E20" s="229"/>
      <c r="F20" s="236"/>
      <c r="G20" s="229"/>
      <c r="H20" s="236"/>
      <c r="I20" s="229">
        <f>SUMIF(F49:F58,A20,I49:I58)</f>
        <v>0</v>
      </c>
      <c r="J20" s="230"/>
    </row>
    <row r="21" spans="1:10" ht="23.25" customHeight="1">
      <c r="A21" s="135" t="s">
        <v>72</v>
      </c>
      <c r="B21" s="136" t="s">
        <v>26</v>
      </c>
      <c r="C21" s="58"/>
      <c r="D21" s="59"/>
      <c r="E21" s="229"/>
      <c r="F21" s="236"/>
      <c r="G21" s="229"/>
      <c r="H21" s="236"/>
      <c r="I21" s="229">
        <f>SUMIF(F49:F58,A21,I49:I58)</f>
        <v>0</v>
      </c>
      <c r="J21" s="230"/>
    </row>
    <row r="22" spans="1:10" ht="23.25" customHeight="1">
      <c r="A22" s="135" t="s">
        <v>73</v>
      </c>
      <c r="B22" s="136" t="s">
        <v>27</v>
      </c>
      <c r="C22" s="58"/>
      <c r="D22" s="59"/>
      <c r="E22" s="229"/>
      <c r="F22" s="236"/>
      <c r="G22" s="229"/>
      <c r="H22" s="236"/>
      <c r="I22" s="229">
        <f>SUMIF(F49:F58,A22,I49:I58)</f>
        <v>0</v>
      </c>
      <c r="J22" s="230"/>
    </row>
    <row r="23" spans="1:10" ht="23.25" customHeight="1">
      <c r="A23" s="4"/>
      <c r="B23" s="68" t="s">
        <v>28</v>
      </c>
      <c r="C23" s="69"/>
      <c r="D23" s="70"/>
      <c r="E23" s="231"/>
      <c r="F23" s="232"/>
      <c r="G23" s="231"/>
      <c r="H23" s="232"/>
      <c r="I23" s="231">
        <f>SUM(I18:J22)</f>
        <v>0</v>
      </c>
      <c r="J23" s="242"/>
    </row>
    <row r="24" spans="1:10" ht="33" customHeight="1">
      <c r="A24" s="4"/>
      <c r="B24" s="65" t="s">
        <v>32</v>
      </c>
      <c r="C24" s="58"/>
      <c r="D24" s="59"/>
      <c r="E24" s="64"/>
      <c r="F24" s="61"/>
      <c r="G24" s="50"/>
      <c r="H24" s="50"/>
      <c r="I24" s="50"/>
      <c r="J24" s="62"/>
    </row>
    <row r="25" spans="1:10" ht="23.25" hidden="1" customHeight="1">
      <c r="A25" s="4"/>
      <c r="B25" s="57" t="s">
        <v>11</v>
      </c>
      <c r="C25" s="58"/>
      <c r="D25" s="59"/>
      <c r="E25" s="60">
        <v>15</v>
      </c>
      <c r="F25" s="61" t="s">
        <v>0</v>
      </c>
      <c r="G25" s="227">
        <f>ZakladDPHSniVypocet</f>
        <v>0</v>
      </c>
      <c r="H25" s="228"/>
      <c r="I25" s="228"/>
      <c r="J25" s="62" t="str">
        <f t="shared" ref="J25:J30" si="0">Mena</f>
        <v>CZK</v>
      </c>
    </row>
    <row r="26" spans="1:10" ht="23.25" hidden="1" customHeight="1">
      <c r="A26" s="4"/>
      <c r="B26" s="57" t="s">
        <v>12</v>
      </c>
      <c r="C26" s="58"/>
      <c r="D26" s="59"/>
      <c r="E26" s="60">
        <f>SazbaDPH1</f>
        <v>15</v>
      </c>
      <c r="F26" s="61" t="s">
        <v>0</v>
      </c>
      <c r="G26" s="258">
        <f>ZakladDPHSni*SazbaDPH1/100</f>
        <v>0</v>
      </c>
      <c r="H26" s="259"/>
      <c r="I26" s="259"/>
      <c r="J26" s="62" t="str">
        <f t="shared" si="0"/>
        <v>CZK</v>
      </c>
    </row>
    <row r="27" spans="1:10" ht="23.25" customHeight="1">
      <c r="A27" s="4"/>
      <c r="B27" s="57" t="s">
        <v>13</v>
      </c>
      <c r="C27" s="58"/>
      <c r="D27" s="59"/>
      <c r="E27" s="60">
        <v>21</v>
      </c>
      <c r="F27" s="61" t="s">
        <v>0</v>
      </c>
      <c r="G27" s="227">
        <f>I23</f>
        <v>0</v>
      </c>
      <c r="H27" s="228"/>
      <c r="I27" s="228"/>
      <c r="J27" s="62" t="str">
        <f t="shared" si="0"/>
        <v>CZK</v>
      </c>
    </row>
    <row r="28" spans="1:10" ht="23.25" customHeight="1">
      <c r="A28" s="4"/>
      <c r="B28" s="49" t="s">
        <v>14</v>
      </c>
      <c r="C28" s="22"/>
      <c r="D28" s="18"/>
      <c r="E28" s="43">
        <f>SazbaDPH2</f>
        <v>21</v>
      </c>
      <c r="F28" s="44" t="s">
        <v>0</v>
      </c>
      <c r="G28" s="223">
        <f>ZakladDPHZakl*SazbaDPH2/100</f>
        <v>0</v>
      </c>
      <c r="H28" s="224"/>
      <c r="I28" s="224"/>
      <c r="J28" s="56" t="str">
        <f t="shared" si="0"/>
        <v>CZK</v>
      </c>
    </row>
    <row r="29" spans="1:10" ht="23.25" customHeight="1" thickBot="1">
      <c r="A29" s="4"/>
      <c r="B29" s="48" t="s">
        <v>4</v>
      </c>
      <c r="C29" s="20"/>
      <c r="D29" s="23"/>
      <c r="E29" s="20"/>
      <c r="F29" s="21"/>
      <c r="G29" s="225">
        <f>0</f>
        <v>0</v>
      </c>
      <c r="H29" s="225"/>
      <c r="I29" s="225"/>
      <c r="J29" s="63" t="str">
        <f t="shared" si="0"/>
        <v>CZK</v>
      </c>
    </row>
    <row r="30" spans="1:10" ht="27.75" hidden="1" customHeight="1" thickBot="1">
      <c r="A30" s="4"/>
      <c r="B30" s="107" t="s">
        <v>22</v>
      </c>
      <c r="C30" s="108"/>
      <c r="D30" s="108"/>
      <c r="E30" s="109"/>
      <c r="F30" s="110"/>
      <c r="G30" s="233">
        <f>ZakladDPHSniVypocet+ZakladDPHZaklVypocet</f>
        <v>0</v>
      </c>
      <c r="H30" s="233"/>
      <c r="I30" s="233"/>
      <c r="J30" s="111" t="str">
        <f t="shared" si="0"/>
        <v>CZK</v>
      </c>
    </row>
    <row r="31" spans="1:10" ht="27.75" customHeight="1" thickBot="1">
      <c r="A31" s="4"/>
      <c r="B31" s="107" t="s">
        <v>35</v>
      </c>
      <c r="C31" s="112"/>
      <c r="D31" s="112"/>
      <c r="E31" s="112"/>
      <c r="F31" s="112"/>
      <c r="G31" s="226">
        <f>ZakladDPHSni+DPHSni+ZakladDPHZakl+DPHZakl+Zaokrouhleni</f>
        <v>0</v>
      </c>
      <c r="H31" s="226"/>
      <c r="I31" s="226"/>
      <c r="J31" s="113" t="s">
        <v>50</v>
      </c>
    </row>
    <row r="32" spans="1:10" ht="12.75" customHeight="1">
      <c r="A32" s="4"/>
      <c r="B32" s="4"/>
      <c r="C32" s="5"/>
      <c r="D32" s="5"/>
      <c r="E32" s="5"/>
      <c r="F32" s="5"/>
      <c r="G32" s="45"/>
      <c r="H32" s="5"/>
      <c r="I32" s="45"/>
      <c r="J32" s="12"/>
    </row>
    <row r="33" spans="1:10" ht="30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ht="18.75" customHeight="1">
      <c r="A34" s="4"/>
      <c r="B34" s="24"/>
      <c r="C34" s="19" t="s">
        <v>10</v>
      </c>
      <c r="D34" s="39"/>
      <c r="E34" s="39"/>
      <c r="F34" s="19" t="s">
        <v>9</v>
      </c>
      <c r="G34" s="39"/>
      <c r="H34" s="40">
        <f ca="1">TODAY()</f>
        <v>44354</v>
      </c>
      <c r="I34" s="39"/>
      <c r="J34" s="12"/>
    </row>
    <row r="35" spans="1:10" ht="30.45" customHeight="1">
      <c r="A35" s="4"/>
      <c r="B35" s="4"/>
      <c r="C35" s="5"/>
      <c r="D35" s="5"/>
      <c r="E35" s="5"/>
      <c r="F35" s="5"/>
      <c r="G35" s="45"/>
      <c r="H35" s="5"/>
      <c r="I35" s="45"/>
      <c r="J35" s="12"/>
    </row>
    <row r="36" spans="1:10" s="37" customFormat="1" ht="18.75" customHeight="1">
      <c r="A36" s="30"/>
      <c r="B36" s="30"/>
      <c r="C36" s="31"/>
      <c r="D36" s="25"/>
      <c r="E36" s="25"/>
      <c r="F36" s="31"/>
      <c r="G36" s="32"/>
      <c r="H36" s="25"/>
      <c r="I36" s="32"/>
      <c r="J36" s="38"/>
    </row>
    <row r="37" spans="1:10" ht="12.75" customHeight="1">
      <c r="A37" s="4"/>
      <c r="B37" s="4"/>
      <c r="C37" s="5"/>
      <c r="D37" s="257" t="s">
        <v>2</v>
      </c>
      <c r="E37" s="257"/>
      <c r="F37" s="5"/>
      <c r="G37" s="45"/>
      <c r="H37" s="13" t="s">
        <v>3</v>
      </c>
      <c r="I37" s="45"/>
      <c r="J37" s="12"/>
    </row>
    <row r="38" spans="1:10" ht="13.5" customHeight="1" thickBot="1">
      <c r="A38" s="14"/>
      <c r="B38" s="14"/>
      <c r="C38" s="15"/>
      <c r="D38" s="15"/>
      <c r="E38" s="15"/>
      <c r="F38" s="15"/>
      <c r="G38" s="16"/>
      <c r="H38" s="15"/>
      <c r="I38" s="16"/>
      <c r="J38" s="17"/>
    </row>
    <row r="39" spans="1:10" ht="27" hidden="1" customHeight="1">
      <c r="B39" s="71" t="s">
        <v>15</v>
      </c>
      <c r="C39" s="3"/>
      <c r="D39" s="3"/>
      <c r="E39" s="3"/>
      <c r="F39" s="99"/>
      <c r="G39" s="99"/>
      <c r="H39" s="99"/>
      <c r="I39" s="99"/>
      <c r="J39" s="3"/>
    </row>
    <row r="40" spans="1:10" ht="25.5" hidden="1" customHeight="1">
      <c r="A40" s="91" t="s">
        <v>37</v>
      </c>
      <c r="B40" s="93" t="s">
        <v>16</v>
      </c>
      <c r="C40" s="94" t="s">
        <v>5</v>
      </c>
      <c r="D40" s="95"/>
      <c r="E40" s="95"/>
      <c r="F40" s="100" t="str">
        <f>B25</f>
        <v>Základ pro sníženou DPH</v>
      </c>
      <c r="G40" s="100" t="str">
        <f>B27</f>
        <v>Základ pro základní DPH</v>
      </c>
      <c r="H40" s="101" t="s">
        <v>17</v>
      </c>
      <c r="I40" s="101" t="s">
        <v>1</v>
      </c>
      <c r="J40" s="96" t="s">
        <v>0</v>
      </c>
    </row>
    <row r="41" spans="1:10" ht="25.5" hidden="1" customHeight="1">
      <c r="A41" s="91">
        <v>1</v>
      </c>
      <c r="B41" s="97" t="s">
        <v>48</v>
      </c>
      <c r="C41" s="260" t="s">
        <v>46</v>
      </c>
      <c r="D41" s="261"/>
      <c r="E41" s="261"/>
      <c r="F41" s="102">
        <f>'Rozpočet Pol'!AB223</f>
        <v>0</v>
      </c>
      <c r="G41" s="103">
        <f>'Rozpočet Pol'!AC223</f>
        <v>0</v>
      </c>
      <c r="H41" s="104">
        <f>(F41*SazbaDPH1/100)+(G41*SazbaDPH2/100)</f>
        <v>0</v>
      </c>
      <c r="I41" s="104">
        <f>F41+G41+H41</f>
        <v>0</v>
      </c>
      <c r="J41" s="98" t="str">
        <f>IF(CenaCelkemVypocet=0,"",I41/CenaCelkemVypocet*100)</f>
        <v/>
      </c>
    </row>
    <row r="42" spans="1:10" ht="25.5" hidden="1" customHeight="1">
      <c r="A42" s="91"/>
      <c r="B42" s="262" t="s">
        <v>49</v>
      </c>
      <c r="C42" s="263"/>
      <c r="D42" s="263"/>
      <c r="E42" s="264"/>
      <c r="F42" s="105">
        <f>SUMIF(A41:A41,"=1",F41:F41)</f>
        <v>0</v>
      </c>
      <c r="G42" s="106">
        <f>SUMIF(A41:A41,"=1",G41:G41)</f>
        <v>0</v>
      </c>
      <c r="H42" s="106">
        <f>SUMIF(A41:A41,"=1",H41:H41)</f>
        <v>0</v>
      </c>
      <c r="I42" s="106">
        <f>SUMIF(A41:A41,"=1",I41:I41)</f>
        <v>0</v>
      </c>
      <c r="J42" s="92">
        <f>SUMIF(A41:A41,"=1",J41:J41)</f>
        <v>0</v>
      </c>
    </row>
    <row r="46" spans="1:10" ht="15.45">
      <c r="B46" s="114" t="s">
        <v>51</v>
      </c>
    </row>
    <row r="48" spans="1:10" ht="25.5" customHeight="1">
      <c r="A48" s="115"/>
      <c r="B48" s="119" t="s">
        <v>16</v>
      </c>
      <c r="C48" s="119" t="s">
        <v>5</v>
      </c>
      <c r="D48" s="120"/>
      <c r="E48" s="120"/>
      <c r="F48" s="123" t="s">
        <v>52</v>
      </c>
      <c r="G48" s="123"/>
      <c r="H48" s="123"/>
      <c r="I48" s="265" t="s">
        <v>28</v>
      </c>
      <c r="J48" s="265"/>
    </row>
    <row r="49" spans="1:10" ht="25.5" customHeight="1">
      <c r="A49" s="116"/>
      <c r="B49" s="124" t="s">
        <v>53</v>
      </c>
      <c r="C49" s="267" t="s">
        <v>54</v>
      </c>
      <c r="D49" s="268"/>
      <c r="E49" s="268"/>
      <c r="F49" s="126" t="s">
        <v>23</v>
      </c>
      <c r="G49" s="127"/>
      <c r="H49" s="127"/>
      <c r="I49" s="266">
        <f>'Rozpočet Pol'!G8</f>
        <v>0</v>
      </c>
      <c r="J49" s="266"/>
    </row>
    <row r="50" spans="1:10" ht="25.5" customHeight="1">
      <c r="A50" s="116"/>
      <c r="B50" s="118" t="s">
        <v>55</v>
      </c>
      <c r="C50" s="255" t="s">
        <v>56</v>
      </c>
      <c r="D50" s="256"/>
      <c r="E50" s="256"/>
      <c r="F50" s="128" t="s">
        <v>23</v>
      </c>
      <c r="G50" s="129"/>
      <c r="H50" s="129"/>
      <c r="I50" s="254">
        <f>'Rozpočet Pol'!G22</f>
        <v>0</v>
      </c>
      <c r="J50" s="254"/>
    </row>
    <row r="51" spans="1:10" ht="25.5" customHeight="1">
      <c r="A51" s="116"/>
      <c r="B51" s="118" t="s">
        <v>57</v>
      </c>
      <c r="C51" s="255" t="s">
        <v>58</v>
      </c>
      <c r="D51" s="256"/>
      <c r="E51" s="256"/>
      <c r="F51" s="128" t="s">
        <v>23</v>
      </c>
      <c r="G51" s="129"/>
      <c r="H51" s="129"/>
      <c r="I51" s="254">
        <f>'Rozpočet Pol'!G43</f>
        <v>0</v>
      </c>
      <c r="J51" s="254"/>
    </row>
    <row r="52" spans="1:10" ht="25.5" customHeight="1">
      <c r="A52" s="116"/>
      <c r="B52" s="118" t="s">
        <v>59</v>
      </c>
      <c r="C52" s="255" t="s">
        <v>60</v>
      </c>
      <c r="D52" s="256"/>
      <c r="E52" s="256"/>
      <c r="F52" s="128" t="s">
        <v>23</v>
      </c>
      <c r="G52" s="129"/>
      <c r="H52" s="129"/>
      <c r="I52" s="254">
        <f>'Rozpočet Pol'!G67</f>
        <v>0</v>
      </c>
      <c r="J52" s="254"/>
    </row>
    <row r="53" spans="1:10" ht="25.5" customHeight="1">
      <c r="A53" s="116"/>
      <c r="B53" s="118" t="s">
        <v>61</v>
      </c>
      <c r="C53" s="255" t="s">
        <v>62</v>
      </c>
      <c r="D53" s="256"/>
      <c r="E53" s="256"/>
      <c r="F53" s="128" t="s">
        <v>23</v>
      </c>
      <c r="G53" s="129"/>
      <c r="H53" s="129"/>
      <c r="I53" s="254">
        <f>'Rozpočet Pol'!G76</f>
        <v>0</v>
      </c>
      <c r="J53" s="254"/>
    </row>
    <row r="54" spans="1:10" ht="25.5" customHeight="1">
      <c r="A54" s="116"/>
      <c r="B54" s="118" t="s">
        <v>63</v>
      </c>
      <c r="C54" s="255" t="s">
        <v>64</v>
      </c>
      <c r="D54" s="256"/>
      <c r="E54" s="256"/>
      <c r="F54" s="128" t="s">
        <v>23</v>
      </c>
      <c r="G54" s="129"/>
      <c r="H54" s="129"/>
      <c r="I54" s="254">
        <f>'Rozpočet Pol'!G88</f>
        <v>0</v>
      </c>
      <c r="J54" s="254"/>
    </row>
    <row r="55" spans="1:10" ht="25.5" customHeight="1">
      <c r="A55" s="116"/>
      <c r="B55" s="118" t="s">
        <v>65</v>
      </c>
      <c r="C55" s="255" t="s">
        <v>66</v>
      </c>
      <c r="D55" s="256"/>
      <c r="E55" s="256"/>
      <c r="F55" s="128" t="s">
        <v>23</v>
      </c>
      <c r="G55" s="129"/>
      <c r="H55" s="129"/>
      <c r="I55" s="254">
        <f>'Rozpočet Pol'!G100</f>
        <v>0</v>
      </c>
      <c r="J55" s="254"/>
    </row>
    <row r="56" spans="1:10" ht="25.5" customHeight="1">
      <c r="A56" s="116"/>
      <c r="B56" s="118" t="s">
        <v>67</v>
      </c>
      <c r="C56" s="255" t="s">
        <v>68</v>
      </c>
      <c r="D56" s="256"/>
      <c r="E56" s="256"/>
      <c r="F56" s="128" t="s">
        <v>23</v>
      </c>
      <c r="G56" s="129"/>
      <c r="H56" s="129"/>
      <c r="I56" s="254">
        <f>'Rozpočet Pol'!G161</f>
        <v>0</v>
      </c>
      <c r="J56" s="254"/>
    </row>
    <row r="57" spans="1:10" ht="25.5" customHeight="1">
      <c r="A57" s="116"/>
      <c r="B57" s="118" t="s">
        <v>69</v>
      </c>
      <c r="C57" s="255" t="s">
        <v>70</v>
      </c>
      <c r="D57" s="256"/>
      <c r="E57" s="256"/>
      <c r="F57" s="128" t="s">
        <v>23</v>
      </c>
      <c r="G57" s="129"/>
      <c r="H57" s="129"/>
      <c r="I57" s="254">
        <f>'Rozpočet Pol'!G191</f>
        <v>0</v>
      </c>
      <c r="J57" s="254"/>
    </row>
    <row r="58" spans="1:10" ht="25.5" customHeight="1">
      <c r="A58" s="116"/>
      <c r="B58" s="125" t="s">
        <v>71</v>
      </c>
      <c r="C58" s="270" t="s">
        <v>26</v>
      </c>
      <c r="D58" s="271"/>
      <c r="E58" s="271"/>
      <c r="F58" s="130" t="s">
        <v>23</v>
      </c>
      <c r="G58" s="131"/>
      <c r="H58" s="131"/>
      <c r="I58" s="269">
        <f>'Rozpočet Pol'!G214</f>
        <v>0</v>
      </c>
      <c r="J58" s="269"/>
    </row>
    <row r="59" spans="1:10" ht="25.5" customHeight="1">
      <c r="A59" s="117"/>
      <c r="B59" s="121" t="s">
        <v>1</v>
      </c>
      <c r="C59" s="121"/>
      <c r="D59" s="122"/>
      <c r="E59" s="122"/>
      <c r="F59" s="132"/>
      <c r="G59" s="133"/>
      <c r="H59" s="133"/>
      <c r="I59" s="272">
        <f>SUM(I49:I58)</f>
        <v>0</v>
      </c>
      <c r="J59" s="272"/>
    </row>
    <row r="60" spans="1:10">
      <c r="F60" s="134"/>
      <c r="G60" s="90"/>
      <c r="H60" s="134"/>
      <c r="I60" s="90"/>
      <c r="J60" s="90"/>
    </row>
    <row r="61" spans="1:10">
      <c r="F61" s="134"/>
      <c r="G61" s="90"/>
      <c r="H61" s="134"/>
      <c r="I61" s="90"/>
      <c r="J61" s="90"/>
    </row>
    <row r="62" spans="1:10">
      <c r="F62" s="134"/>
      <c r="G62" s="90"/>
      <c r="H62" s="134"/>
      <c r="I62" s="90"/>
      <c r="J62" s="90"/>
    </row>
  </sheetData>
  <sheetProtection algorithmName="SHA-512" hashValue="dcpK12qQ/vGbCqLjMuokXvYGXRfNyiXhc5Vu/eU1Y0thkYygOzYjSygOI1EMWsQvI7lpcgp41mTlFea+3GYCNw==" saltValue="puNH9ig2QUOnApPzqPVvb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I57:J57"/>
    <mergeCell ref="C57:E57"/>
    <mergeCell ref="I58:J58"/>
    <mergeCell ref="C58:E58"/>
    <mergeCell ref="I59:J59"/>
    <mergeCell ref="I50:J50"/>
    <mergeCell ref="C50:E50"/>
    <mergeCell ref="D37:E37"/>
    <mergeCell ref="G26:I26"/>
    <mergeCell ref="G25:I25"/>
    <mergeCell ref="C41:E41"/>
    <mergeCell ref="B42:E42"/>
    <mergeCell ref="I48:J48"/>
    <mergeCell ref="I49:J49"/>
    <mergeCell ref="C49:E49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54:J54"/>
    <mergeCell ref="C54:E54"/>
    <mergeCell ref="D2:J2"/>
    <mergeCell ref="E19:F19"/>
    <mergeCell ref="G18:H18"/>
    <mergeCell ref="G19:H19"/>
    <mergeCell ref="G20:H20"/>
    <mergeCell ref="I19:J19"/>
    <mergeCell ref="I20:J20"/>
    <mergeCell ref="E20:F20"/>
    <mergeCell ref="E17:F17"/>
    <mergeCell ref="D11:G11"/>
    <mergeCell ref="C15:E15"/>
    <mergeCell ref="G15:J15"/>
    <mergeCell ref="B16:J16"/>
    <mergeCell ref="E22:F22"/>
    <mergeCell ref="I22:J22"/>
    <mergeCell ref="I23:J23"/>
    <mergeCell ref="G21:H21"/>
    <mergeCell ref="G22:H22"/>
    <mergeCell ref="E21:F21"/>
    <mergeCell ref="B1:J1"/>
    <mergeCell ref="G28:I28"/>
    <mergeCell ref="G29:I29"/>
    <mergeCell ref="G31:I31"/>
    <mergeCell ref="G27:I27"/>
    <mergeCell ref="I18:J18"/>
    <mergeCell ref="I21:J21"/>
    <mergeCell ref="E23:F23"/>
    <mergeCell ref="G23:H23"/>
    <mergeCell ref="G30:I30"/>
    <mergeCell ref="G17:H17"/>
    <mergeCell ref="I17:J17"/>
    <mergeCell ref="E18:F18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8" min="1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5234375" defaultRowHeight="12.45"/>
  <cols>
    <col min="1" max="1" width="4.3046875" style="6" customWidth="1"/>
    <col min="2" max="2" width="14.3828125" style="6" customWidth="1"/>
    <col min="3" max="3" width="38.3046875" style="10" customWidth="1"/>
    <col min="4" max="4" width="4.53515625" style="6" customWidth="1"/>
    <col min="5" max="5" width="10.53515625" style="6" customWidth="1"/>
    <col min="6" max="6" width="9.84375" style="6" customWidth="1"/>
    <col min="7" max="7" width="12.69140625" style="6" customWidth="1"/>
    <col min="8" max="16384" width="9.15234375" style="6"/>
  </cols>
  <sheetData>
    <row r="1" spans="1:7" ht="15.45">
      <c r="A1" s="273" t="s">
        <v>6</v>
      </c>
      <c r="B1" s="273"/>
      <c r="C1" s="274"/>
      <c r="D1" s="273"/>
      <c r="E1" s="273"/>
      <c r="F1" s="273"/>
      <c r="G1" s="273"/>
    </row>
    <row r="2" spans="1:7" ht="25" customHeight="1">
      <c r="A2" s="73" t="s">
        <v>41</v>
      </c>
      <c r="B2" s="72"/>
      <c r="C2" s="275"/>
      <c r="D2" s="275"/>
      <c r="E2" s="275"/>
      <c r="F2" s="275"/>
      <c r="G2" s="276"/>
    </row>
    <row r="3" spans="1:7" ht="25" hidden="1" customHeight="1">
      <c r="A3" s="73" t="s">
        <v>7</v>
      </c>
      <c r="B3" s="72"/>
      <c r="C3" s="275"/>
      <c r="D3" s="275"/>
      <c r="E3" s="275"/>
      <c r="F3" s="275"/>
      <c r="G3" s="276"/>
    </row>
    <row r="4" spans="1:7" ht="25" hidden="1" customHeight="1">
      <c r="A4" s="73" t="s">
        <v>8</v>
      </c>
      <c r="B4" s="72"/>
      <c r="C4" s="275"/>
      <c r="D4" s="275"/>
      <c r="E4" s="275"/>
      <c r="F4" s="275"/>
      <c r="G4" s="276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233"/>
  <sheetViews>
    <sheetView tabSelected="1" view="pageBreakPreview" zoomScale="130" zoomScaleNormal="100" zoomScaleSheetLayoutView="130" workbookViewId="0">
      <selection activeCell="G19" sqref="G19"/>
    </sheetView>
  </sheetViews>
  <sheetFormatPr defaultRowHeight="12.45" outlineLevelRow="1"/>
  <cols>
    <col min="1" max="1" width="4.23046875" customWidth="1"/>
    <col min="2" max="2" width="14.3828125" style="89" customWidth="1"/>
    <col min="3" max="3" width="38.23046875" style="89" customWidth="1"/>
    <col min="4" max="4" width="4.53515625" customWidth="1"/>
    <col min="5" max="5" width="10.53515625" customWidth="1"/>
    <col min="6" max="6" width="9.84375" customWidth="1"/>
    <col min="7" max="7" width="12.69140625" customWidth="1"/>
    <col min="8" max="18" width="9.23046875" hidden="1" customWidth="1"/>
    <col min="19" max="19" width="9.23046875" customWidth="1"/>
    <col min="20" max="21" width="9.23046875" hidden="1" customWidth="1"/>
    <col min="28" max="38" width="0" hidden="1" customWidth="1"/>
  </cols>
  <sheetData>
    <row r="1" spans="1:59" ht="15.75" customHeight="1">
      <c r="A1" s="289" t="s">
        <v>6</v>
      </c>
      <c r="B1" s="289"/>
      <c r="C1" s="289"/>
      <c r="D1" s="289"/>
      <c r="E1" s="289"/>
      <c r="F1" s="289"/>
      <c r="G1" s="289"/>
      <c r="AD1" t="s">
        <v>75</v>
      </c>
    </row>
    <row r="2" spans="1:59" ht="25" customHeight="1">
      <c r="A2" s="140" t="s">
        <v>74</v>
      </c>
      <c r="B2" s="138"/>
      <c r="C2" s="290" t="s">
        <v>46</v>
      </c>
      <c r="D2" s="291"/>
      <c r="E2" s="291"/>
      <c r="F2" s="291"/>
      <c r="G2" s="292"/>
      <c r="AD2" t="s">
        <v>76</v>
      </c>
    </row>
    <row r="3" spans="1:59" ht="25" customHeight="1">
      <c r="A3" s="141" t="s">
        <v>7</v>
      </c>
      <c r="B3" s="139"/>
      <c r="C3" s="293" t="s">
        <v>43</v>
      </c>
      <c r="D3" s="294"/>
      <c r="E3" s="294"/>
      <c r="F3" s="294"/>
      <c r="G3" s="295"/>
      <c r="AD3" t="s">
        <v>77</v>
      </c>
    </row>
    <row r="4" spans="1:59" ht="25" hidden="1" customHeight="1">
      <c r="A4" s="141" t="s">
        <v>8</v>
      </c>
      <c r="B4" s="139"/>
      <c r="C4" s="293"/>
      <c r="D4" s="294"/>
      <c r="E4" s="294"/>
      <c r="F4" s="294"/>
      <c r="G4" s="295"/>
      <c r="AD4" t="s">
        <v>78</v>
      </c>
    </row>
    <row r="5" spans="1:59" hidden="1">
      <c r="A5" s="142" t="s">
        <v>79</v>
      </c>
      <c r="B5" s="143"/>
      <c r="C5" s="144"/>
      <c r="D5" s="145"/>
      <c r="E5" s="145"/>
      <c r="F5" s="145"/>
      <c r="G5" s="146"/>
      <c r="AD5" t="s">
        <v>80</v>
      </c>
    </row>
    <row r="7" spans="1:59" ht="37.299999999999997">
      <c r="A7" s="151" t="s">
        <v>81</v>
      </c>
      <c r="B7" s="152" t="s">
        <v>82</v>
      </c>
      <c r="C7" s="152" t="s">
        <v>83</v>
      </c>
      <c r="D7" s="151" t="s">
        <v>84</v>
      </c>
      <c r="E7" s="151" t="s">
        <v>85</v>
      </c>
      <c r="F7" s="147" t="s">
        <v>86</v>
      </c>
      <c r="G7" s="176" t="s">
        <v>28</v>
      </c>
      <c r="H7" s="177" t="s">
        <v>29</v>
      </c>
      <c r="I7" s="177" t="s">
        <v>87</v>
      </c>
      <c r="J7" s="177" t="s">
        <v>30</v>
      </c>
      <c r="K7" s="177" t="s">
        <v>88</v>
      </c>
      <c r="L7" s="177" t="s">
        <v>89</v>
      </c>
      <c r="M7" s="177" t="s">
        <v>90</v>
      </c>
      <c r="N7" s="177" t="s">
        <v>91</v>
      </c>
      <c r="O7" s="177" t="s">
        <v>92</v>
      </c>
      <c r="P7" s="177" t="s">
        <v>93</v>
      </c>
      <c r="Q7" s="177" t="s">
        <v>94</v>
      </c>
      <c r="R7" s="177" t="s">
        <v>95</v>
      </c>
      <c r="S7" s="177" t="s">
        <v>96</v>
      </c>
      <c r="T7" s="177" t="s">
        <v>97</v>
      </c>
      <c r="U7" s="154" t="s">
        <v>98</v>
      </c>
    </row>
    <row r="8" spans="1:59">
      <c r="A8" s="178" t="s">
        <v>99</v>
      </c>
      <c r="B8" s="179" t="s">
        <v>53</v>
      </c>
      <c r="C8" s="180" t="s">
        <v>54</v>
      </c>
      <c r="D8" s="181"/>
      <c r="E8" s="182"/>
      <c r="F8" s="183"/>
      <c r="G8" s="183">
        <f>SUMIF(AD9:AD21,"&lt;&gt;NOR",G9:G21)</f>
        <v>0</v>
      </c>
      <c r="H8" s="183"/>
      <c r="I8" s="183">
        <f>SUM(I9:I21)</f>
        <v>0</v>
      </c>
      <c r="J8" s="183"/>
      <c r="K8" s="183">
        <f>SUM(K9:K21)</f>
        <v>0</v>
      </c>
      <c r="L8" s="183"/>
      <c r="M8" s="183">
        <f>SUM(M9:M21)</f>
        <v>0</v>
      </c>
      <c r="N8" s="153"/>
      <c r="O8" s="153">
        <f>SUM(O9:O21)</f>
        <v>4.8640000000000003E-2</v>
      </c>
      <c r="P8" s="153"/>
      <c r="Q8" s="153">
        <f>SUM(Q9:Q21)</f>
        <v>0</v>
      </c>
      <c r="R8" s="153"/>
      <c r="S8" s="153"/>
      <c r="T8" s="178"/>
      <c r="U8" s="153">
        <f>SUM(U9:U21)</f>
        <v>78.709999999999994</v>
      </c>
      <c r="AD8" t="s">
        <v>100</v>
      </c>
    </row>
    <row r="9" spans="1:59" outlineLevel="1">
      <c r="A9" s="149">
        <v>1</v>
      </c>
      <c r="B9" s="155" t="s">
        <v>101</v>
      </c>
      <c r="C9" s="196" t="s">
        <v>102</v>
      </c>
      <c r="D9" s="157" t="s">
        <v>103</v>
      </c>
      <c r="E9" s="167">
        <v>16</v>
      </c>
      <c r="F9" s="173">
        <v>0</v>
      </c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58">
        <v>0</v>
      </c>
      <c r="O9" s="158">
        <f>ROUND(E9*N9,5)</f>
        <v>0</v>
      </c>
      <c r="P9" s="158">
        <v>0</v>
      </c>
      <c r="Q9" s="158">
        <f>ROUND(E9*P9,5)</f>
        <v>0</v>
      </c>
      <c r="R9" s="158"/>
      <c r="S9" s="158" t="s">
        <v>349</v>
      </c>
      <c r="T9" s="159">
        <v>0.28000000000000003</v>
      </c>
      <c r="U9" s="158">
        <f>ROUND(E9*T9,2)</f>
        <v>4.4800000000000004</v>
      </c>
      <c r="V9" s="148"/>
      <c r="W9" s="148"/>
      <c r="X9" s="148"/>
      <c r="Y9" s="148"/>
      <c r="Z9" s="148"/>
      <c r="AA9" s="148"/>
      <c r="AB9" s="148"/>
      <c r="AC9" s="148"/>
      <c r="AD9" s="148" t="s">
        <v>104</v>
      </c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>
      <c r="A10" s="149"/>
      <c r="B10" s="155"/>
      <c r="C10" s="197" t="s">
        <v>105</v>
      </c>
      <c r="D10" s="160"/>
      <c r="E10" s="168">
        <v>5</v>
      </c>
      <c r="F10" s="174"/>
      <c r="G10" s="174"/>
      <c r="H10" s="174"/>
      <c r="I10" s="174"/>
      <c r="J10" s="174"/>
      <c r="K10" s="174"/>
      <c r="L10" s="174"/>
      <c r="M10" s="174"/>
      <c r="N10" s="158"/>
      <c r="O10" s="158"/>
      <c r="P10" s="158"/>
      <c r="Q10" s="158"/>
      <c r="R10" s="158"/>
      <c r="S10" s="158"/>
      <c r="T10" s="159"/>
      <c r="U10" s="158"/>
      <c r="V10" s="148"/>
      <c r="W10" s="148"/>
      <c r="X10" s="148"/>
      <c r="Y10" s="148"/>
      <c r="Z10" s="148"/>
      <c r="AA10" s="148"/>
      <c r="AB10" s="148"/>
      <c r="AC10" s="148"/>
      <c r="AD10" s="148" t="s">
        <v>106</v>
      </c>
      <c r="AE10" s="148">
        <v>0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>
      <c r="A11" s="149"/>
      <c r="B11" s="155"/>
      <c r="C11" s="197" t="s">
        <v>107</v>
      </c>
      <c r="D11" s="160"/>
      <c r="E11" s="168">
        <v>11</v>
      </c>
      <c r="F11" s="174"/>
      <c r="G11" s="174"/>
      <c r="H11" s="174"/>
      <c r="I11" s="174"/>
      <c r="J11" s="174"/>
      <c r="K11" s="174"/>
      <c r="L11" s="174"/>
      <c r="M11" s="174"/>
      <c r="N11" s="158"/>
      <c r="O11" s="158"/>
      <c r="P11" s="158"/>
      <c r="Q11" s="158"/>
      <c r="R11" s="158"/>
      <c r="S11" s="158"/>
      <c r="T11" s="159"/>
      <c r="U11" s="158"/>
      <c r="V11" s="148"/>
      <c r="W11" s="148"/>
      <c r="X11" s="148"/>
      <c r="Y11" s="148"/>
      <c r="Z11" s="148"/>
      <c r="AA11" s="148"/>
      <c r="AB11" s="148"/>
      <c r="AC11" s="148"/>
      <c r="AD11" s="148" t="s">
        <v>106</v>
      </c>
      <c r="AE11" s="148">
        <v>0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>
      <c r="A12" s="149">
        <v>2</v>
      </c>
      <c r="B12" s="155" t="s">
        <v>108</v>
      </c>
      <c r="C12" s="196" t="s">
        <v>109</v>
      </c>
      <c r="D12" s="157" t="s">
        <v>103</v>
      </c>
      <c r="E12" s="167">
        <v>16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58">
        <v>2.99E-3</v>
      </c>
      <c r="O12" s="158">
        <f>ROUND(E12*N12,5)</f>
        <v>4.7840000000000001E-2</v>
      </c>
      <c r="P12" s="158">
        <v>0</v>
      </c>
      <c r="Q12" s="158">
        <f>ROUND(E12*P12,5)</f>
        <v>0</v>
      </c>
      <c r="R12" s="158"/>
      <c r="S12" s="211" t="s">
        <v>349</v>
      </c>
      <c r="T12" s="159">
        <v>1.7</v>
      </c>
      <c r="U12" s="158">
        <f>ROUND(E12*T12,2)</f>
        <v>27.2</v>
      </c>
      <c r="V12" s="148"/>
      <c r="W12" s="148"/>
      <c r="X12" s="148"/>
      <c r="Y12" s="148"/>
      <c r="Z12" s="148"/>
      <c r="AA12" s="148"/>
      <c r="AB12" s="148"/>
      <c r="AC12" s="148"/>
      <c r="AD12" s="148" t="s">
        <v>104</v>
      </c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>
      <c r="A13" s="149">
        <v>3</v>
      </c>
      <c r="B13" s="155" t="s">
        <v>110</v>
      </c>
      <c r="C13" s="196" t="s">
        <v>111</v>
      </c>
      <c r="D13" s="157" t="s">
        <v>103</v>
      </c>
      <c r="E13" s="167">
        <v>16</v>
      </c>
      <c r="F13" s="173">
        <v>0</v>
      </c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58">
        <v>5.0000000000000002E-5</v>
      </c>
      <c r="O13" s="158">
        <f>ROUND(E13*N13,5)</f>
        <v>8.0000000000000004E-4</v>
      </c>
      <c r="P13" s="158">
        <v>0</v>
      </c>
      <c r="Q13" s="158">
        <f>ROUND(E13*P13,5)</f>
        <v>0</v>
      </c>
      <c r="R13" s="158"/>
      <c r="S13" s="211" t="s">
        <v>349</v>
      </c>
      <c r="T13" s="159">
        <v>0.65900000000000003</v>
      </c>
      <c r="U13" s="158">
        <f>ROUND(E13*T13,2)</f>
        <v>10.54</v>
      </c>
      <c r="V13" s="148"/>
      <c r="W13" s="148"/>
      <c r="X13" s="148"/>
      <c r="Y13" s="148"/>
      <c r="Z13" s="148"/>
      <c r="AA13" s="148"/>
      <c r="AB13" s="148"/>
      <c r="AC13" s="148"/>
      <c r="AD13" s="148" t="s">
        <v>104</v>
      </c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>
      <c r="A14" s="149">
        <v>4</v>
      </c>
      <c r="B14" s="155" t="s">
        <v>112</v>
      </c>
      <c r="C14" s="196" t="s">
        <v>113</v>
      </c>
      <c r="D14" s="157" t="s">
        <v>114</v>
      </c>
      <c r="E14" s="167">
        <v>11.135999999999999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58">
        <v>0</v>
      </c>
      <c r="O14" s="158">
        <f>ROUND(E14*N14,5)</f>
        <v>0</v>
      </c>
      <c r="P14" s="158">
        <v>0</v>
      </c>
      <c r="Q14" s="158">
        <f>ROUND(E14*P14,5)</f>
        <v>0</v>
      </c>
      <c r="R14" s="158"/>
      <c r="S14" s="211" t="s">
        <v>349</v>
      </c>
      <c r="T14" s="159">
        <v>0.36499999999999999</v>
      </c>
      <c r="U14" s="158">
        <f>ROUND(E14*T14,2)</f>
        <v>4.0599999999999996</v>
      </c>
      <c r="V14" s="148"/>
      <c r="W14" s="148"/>
      <c r="X14" s="148"/>
      <c r="Y14" s="148"/>
      <c r="Z14" s="148"/>
      <c r="AA14" s="148"/>
      <c r="AB14" s="148"/>
      <c r="AC14" s="148"/>
      <c r="AD14" s="148" t="s">
        <v>104</v>
      </c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ht="20.6" outlineLevel="1">
      <c r="A15" s="149"/>
      <c r="B15" s="155"/>
      <c r="C15" s="197" t="s">
        <v>115</v>
      </c>
      <c r="D15" s="160"/>
      <c r="E15" s="168"/>
      <c r="F15" s="174"/>
      <c r="G15" s="174"/>
      <c r="H15" s="174"/>
      <c r="I15" s="174"/>
      <c r="J15" s="174"/>
      <c r="K15" s="174"/>
      <c r="L15" s="174"/>
      <c r="M15" s="174"/>
      <c r="N15" s="158"/>
      <c r="O15" s="158"/>
      <c r="P15" s="158"/>
      <c r="Q15" s="158"/>
      <c r="R15" s="158"/>
      <c r="S15" s="158"/>
      <c r="T15" s="159"/>
      <c r="U15" s="158"/>
      <c r="V15" s="148"/>
      <c r="W15" s="148"/>
      <c r="X15" s="148"/>
      <c r="Y15" s="148"/>
      <c r="Z15" s="148"/>
      <c r="AA15" s="148"/>
      <c r="AB15" s="148"/>
      <c r="AC15" s="148"/>
      <c r="AD15" s="148" t="s">
        <v>106</v>
      </c>
      <c r="AE15" s="148">
        <v>0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>
      <c r="A16" s="149"/>
      <c r="B16" s="155"/>
      <c r="C16" s="197" t="s">
        <v>116</v>
      </c>
      <c r="D16" s="160"/>
      <c r="E16" s="168">
        <v>2.448</v>
      </c>
      <c r="F16" s="174"/>
      <c r="G16" s="174"/>
      <c r="H16" s="174"/>
      <c r="I16" s="174"/>
      <c r="J16" s="174"/>
      <c r="K16" s="174"/>
      <c r="L16" s="174"/>
      <c r="M16" s="174"/>
      <c r="N16" s="158"/>
      <c r="O16" s="158"/>
      <c r="P16" s="158"/>
      <c r="Q16" s="158"/>
      <c r="R16" s="158"/>
      <c r="S16" s="158"/>
      <c r="T16" s="159"/>
      <c r="U16" s="158"/>
      <c r="V16" s="148"/>
      <c r="W16" s="148"/>
      <c r="X16" s="148"/>
      <c r="Y16" s="148"/>
      <c r="Z16" s="148"/>
      <c r="AA16" s="148"/>
      <c r="AB16" s="148"/>
      <c r="AC16" s="148"/>
      <c r="AD16" s="148" t="s">
        <v>106</v>
      </c>
      <c r="AE16" s="148">
        <v>0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>
      <c r="A17" s="149"/>
      <c r="B17" s="155"/>
      <c r="C17" s="197" t="s">
        <v>117</v>
      </c>
      <c r="D17" s="160"/>
      <c r="E17" s="168">
        <v>3.8879999999999999</v>
      </c>
      <c r="F17" s="174"/>
      <c r="G17" s="174"/>
      <c r="H17" s="174"/>
      <c r="I17" s="174"/>
      <c r="J17" s="174"/>
      <c r="K17" s="174"/>
      <c r="L17" s="174"/>
      <c r="M17" s="174"/>
      <c r="N17" s="158"/>
      <c r="O17" s="158"/>
      <c r="P17" s="158"/>
      <c r="Q17" s="158"/>
      <c r="R17" s="158"/>
      <c r="S17" s="158"/>
      <c r="T17" s="159"/>
      <c r="U17" s="158"/>
      <c r="V17" s="148"/>
      <c r="W17" s="148"/>
      <c r="X17" s="148"/>
      <c r="Y17" s="148"/>
      <c r="Z17" s="148"/>
      <c r="AA17" s="148"/>
      <c r="AB17" s="148"/>
      <c r="AC17" s="148"/>
      <c r="AD17" s="148" t="s">
        <v>106</v>
      </c>
      <c r="AE17" s="148">
        <v>0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>
      <c r="A18" s="149"/>
      <c r="B18" s="155"/>
      <c r="C18" s="197" t="s">
        <v>118</v>
      </c>
      <c r="D18" s="160"/>
      <c r="E18" s="168">
        <v>4.8</v>
      </c>
      <c r="F18" s="174"/>
      <c r="G18" s="174"/>
      <c r="H18" s="174"/>
      <c r="I18" s="174"/>
      <c r="J18" s="174"/>
      <c r="K18" s="174"/>
      <c r="L18" s="174"/>
      <c r="M18" s="174"/>
      <c r="N18" s="158"/>
      <c r="O18" s="158"/>
      <c r="P18" s="158"/>
      <c r="Q18" s="158"/>
      <c r="R18" s="158"/>
      <c r="S18" s="158"/>
      <c r="T18" s="159"/>
      <c r="U18" s="158"/>
      <c r="V18" s="148"/>
      <c r="W18" s="148"/>
      <c r="X18" s="148"/>
      <c r="Y18" s="148"/>
      <c r="Z18" s="148"/>
      <c r="AA18" s="148"/>
      <c r="AB18" s="148"/>
      <c r="AC18" s="148"/>
      <c r="AD18" s="148" t="s">
        <v>106</v>
      </c>
      <c r="AE18" s="148">
        <v>0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>
      <c r="A19" s="149">
        <v>5</v>
      </c>
      <c r="B19" s="155" t="s">
        <v>119</v>
      </c>
      <c r="C19" s="196" t="s">
        <v>120</v>
      </c>
      <c r="D19" s="157" t="s">
        <v>114</v>
      </c>
      <c r="E19" s="167">
        <v>11.135999999999999</v>
      </c>
      <c r="F19" s="173">
        <v>0</v>
      </c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58">
        <v>0</v>
      </c>
      <c r="O19" s="158">
        <f>ROUND(E19*N19,5)</f>
        <v>0</v>
      </c>
      <c r="P19" s="158">
        <v>0</v>
      </c>
      <c r="Q19" s="158">
        <f>ROUND(E19*P19,5)</f>
        <v>0</v>
      </c>
      <c r="R19" s="158"/>
      <c r="S19" s="211" t="s">
        <v>349</v>
      </c>
      <c r="T19" s="159">
        <v>1.7629999999999999</v>
      </c>
      <c r="U19" s="158">
        <f>ROUND(E19*T19,2)</f>
        <v>19.63</v>
      </c>
      <c r="V19" s="148"/>
      <c r="W19" s="148"/>
      <c r="X19" s="148"/>
      <c r="Y19" s="148"/>
      <c r="Z19" s="148"/>
      <c r="AA19" s="148"/>
      <c r="AB19" s="148"/>
      <c r="AC19" s="148"/>
      <c r="AD19" s="148" t="s">
        <v>104</v>
      </c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>
      <c r="A20" s="149">
        <v>6</v>
      </c>
      <c r="B20" s="155" t="s">
        <v>121</v>
      </c>
      <c r="C20" s="196" t="s">
        <v>122</v>
      </c>
      <c r="D20" s="157" t="s">
        <v>114</v>
      </c>
      <c r="E20" s="167">
        <v>11.13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58">
        <v>0</v>
      </c>
      <c r="O20" s="158">
        <f>ROUND(E20*N20,5)</f>
        <v>0</v>
      </c>
      <c r="P20" s="158">
        <v>0</v>
      </c>
      <c r="Q20" s="158">
        <f>ROUND(E20*P20,5)</f>
        <v>0</v>
      </c>
      <c r="R20" s="158"/>
      <c r="S20" s="211" t="s">
        <v>349</v>
      </c>
      <c r="T20" s="159">
        <v>1.1499999999999999</v>
      </c>
      <c r="U20" s="158">
        <f>ROUND(E20*T20,2)</f>
        <v>12.8</v>
      </c>
      <c r="V20" s="148"/>
      <c r="W20" s="148"/>
      <c r="X20" s="148"/>
      <c r="Y20" s="148"/>
      <c r="Z20" s="148"/>
      <c r="AA20" s="148"/>
      <c r="AB20" s="148"/>
      <c r="AC20" s="148"/>
      <c r="AD20" s="148" t="s">
        <v>104</v>
      </c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>
      <c r="A21" s="149"/>
      <c r="B21" s="155"/>
      <c r="C21" s="197" t="s">
        <v>123</v>
      </c>
      <c r="D21" s="160"/>
      <c r="E21" s="168">
        <v>11.13</v>
      </c>
      <c r="F21" s="174"/>
      <c r="G21" s="174"/>
      <c r="H21" s="174"/>
      <c r="I21" s="174"/>
      <c r="J21" s="174"/>
      <c r="K21" s="174"/>
      <c r="L21" s="174"/>
      <c r="M21" s="174"/>
      <c r="N21" s="158"/>
      <c r="O21" s="158"/>
      <c r="P21" s="158"/>
      <c r="Q21" s="158"/>
      <c r="R21" s="158"/>
      <c r="S21" s="158"/>
      <c r="T21" s="159"/>
      <c r="U21" s="158"/>
      <c r="V21" s="148"/>
      <c r="W21" s="148"/>
      <c r="X21" s="148"/>
      <c r="Y21" s="148"/>
      <c r="Z21" s="148"/>
      <c r="AA21" s="148"/>
      <c r="AB21" s="148"/>
      <c r="AC21" s="148"/>
      <c r="AD21" s="148" t="s">
        <v>106</v>
      </c>
      <c r="AE21" s="148">
        <v>0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>
      <c r="A22" s="150" t="s">
        <v>99</v>
      </c>
      <c r="B22" s="156" t="s">
        <v>55</v>
      </c>
      <c r="C22" s="198" t="s">
        <v>56</v>
      </c>
      <c r="D22" s="161"/>
      <c r="E22" s="169"/>
      <c r="F22" s="175"/>
      <c r="G22" s="175">
        <f>SUMIF(AD23:AD42,"&lt;&gt;NOR",G23:G42)</f>
        <v>0</v>
      </c>
      <c r="H22" s="175"/>
      <c r="I22" s="175">
        <f>SUM(I23:I42)</f>
        <v>0</v>
      </c>
      <c r="J22" s="175"/>
      <c r="K22" s="175">
        <f>SUM(K23:K42)</f>
        <v>0</v>
      </c>
      <c r="L22" s="175"/>
      <c r="M22" s="175">
        <f>SUM(M23:M42)</f>
        <v>0</v>
      </c>
      <c r="N22" s="162"/>
      <c r="O22" s="162">
        <f>SUM(O23:O42)</f>
        <v>0</v>
      </c>
      <c r="P22" s="162"/>
      <c r="Q22" s="162">
        <f>SUM(Q23:Q42)</f>
        <v>8.9457700000000013</v>
      </c>
      <c r="R22" s="162"/>
      <c r="S22" s="162"/>
      <c r="T22" s="163"/>
      <c r="U22" s="162">
        <f>SUM(U23:U42)</f>
        <v>107.12</v>
      </c>
      <c r="AD22" t="s">
        <v>100</v>
      </c>
    </row>
    <row r="23" spans="1:59" outlineLevel="1">
      <c r="A23" s="149">
        <v>7</v>
      </c>
      <c r="B23" s="155" t="s">
        <v>124</v>
      </c>
      <c r="C23" s="196" t="s">
        <v>125</v>
      </c>
      <c r="D23" s="157" t="s">
        <v>126</v>
      </c>
      <c r="E23" s="167">
        <v>204.9092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58">
        <v>0</v>
      </c>
      <c r="O23" s="158">
        <f>ROUND(E23*N23,5)</f>
        <v>0</v>
      </c>
      <c r="P23" s="158">
        <v>7.3200000000000001E-3</v>
      </c>
      <c r="Q23" s="158">
        <f>ROUND(E23*P23,5)</f>
        <v>1.4999400000000001</v>
      </c>
      <c r="R23" s="158"/>
      <c r="S23" s="211" t="s">
        <v>349</v>
      </c>
      <c r="T23" s="159">
        <v>9.1999999999999998E-2</v>
      </c>
      <c r="U23" s="158">
        <f>ROUND(E23*T23,2)</f>
        <v>18.850000000000001</v>
      </c>
      <c r="V23" s="148"/>
      <c r="W23" s="148"/>
      <c r="X23" s="148"/>
      <c r="Y23" s="148"/>
      <c r="Z23" s="148"/>
      <c r="AA23" s="148"/>
      <c r="AB23" s="148"/>
      <c r="AC23" s="148"/>
      <c r="AD23" s="148" t="s">
        <v>104</v>
      </c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ht="20.6" outlineLevel="1">
      <c r="A24" s="149"/>
      <c r="B24" s="155"/>
      <c r="C24" s="197" t="s">
        <v>127</v>
      </c>
      <c r="D24" s="160"/>
      <c r="E24" s="168">
        <v>155.946</v>
      </c>
      <c r="F24" s="174"/>
      <c r="G24" s="174"/>
      <c r="H24" s="174"/>
      <c r="I24" s="174"/>
      <c r="J24" s="174"/>
      <c r="K24" s="174"/>
      <c r="L24" s="174"/>
      <c r="M24" s="174"/>
      <c r="N24" s="158"/>
      <c r="O24" s="158"/>
      <c r="P24" s="158"/>
      <c r="Q24" s="158"/>
      <c r="R24" s="158"/>
      <c r="S24" s="158"/>
      <c r="T24" s="159"/>
      <c r="U24" s="158"/>
      <c r="V24" s="148"/>
      <c r="W24" s="148"/>
      <c r="X24" s="148"/>
      <c r="Y24" s="148"/>
      <c r="Z24" s="148"/>
      <c r="AA24" s="148"/>
      <c r="AB24" s="148"/>
      <c r="AC24" s="148"/>
      <c r="AD24" s="148" t="s">
        <v>106</v>
      </c>
      <c r="AE24" s="148">
        <v>0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>
      <c r="A25" s="149"/>
      <c r="B25" s="155"/>
      <c r="C25" s="197" t="s">
        <v>128</v>
      </c>
      <c r="D25" s="160"/>
      <c r="E25" s="168">
        <v>48.963200000000001</v>
      </c>
      <c r="F25" s="174"/>
      <c r="G25" s="174"/>
      <c r="H25" s="174"/>
      <c r="I25" s="174"/>
      <c r="J25" s="174"/>
      <c r="K25" s="174"/>
      <c r="L25" s="174"/>
      <c r="M25" s="174"/>
      <c r="N25" s="158"/>
      <c r="O25" s="158"/>
      <c r="P25" s="158"/>
      <c r="Q25" s="158"/>
      <c r="R25" s="158"/>
      <c r="S25" s="158"/>
      <c r="T25" s="159"/>
      <c r="U25" s="158"/>
      <c r="V25" s="148"/>
      <c r="W25" s="148"/>
      <c r="X25" s="148"/>
      <c r="Y25" s="148"/>
      <c r="Z25" s="148"/>
      <c r="AA25" s="148"/>
      <c r="AB25" s="148"/>
      <c r="AC25" s="148"/>
      <c r="AD25" s="148" t="s">
        <v>106</v>
      </c>
      <c r="AE25" s="148">
        <v>0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>
      <c r="A26" s="149">
        <v>8</v>
      </c>
      <c r="B26" s="155" t="s">
        <v>129</v>
      </c>
      <c r="C26" s="196" t="s">
        <v>130</v>
      </c>
      <c r="D26" s="157" t="s">
        <v>126</v>
      </c>
      <c r="E26" s="167">
        <v>204.9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58">
        <v>0</v>
      </c>
      <c r="O26" s="158">
        <f>ROUND(E26*N26,5)</f>
        <v>0</v>
      </c>
      <c r="P26" s="158">
        <v>1.4999999999999999E-2</v>
      </c>
      <c r="Q26" s="158">
        <f>ROUND(E26*P26,5)</f>
        <v>3.0735000000000001</v>
      </c>
      <c r="R26" s="158"/>
      <c r="S26" s="211" t="s">
        <v>349</v>
      </c>
      <c r="T26" s="159">
        <v>0.09</v>
      </c>
      <c r="U26" s="158">
        <f>ROUND(E26*T26,2)</f>
        <v>18.440000000000001</v>
      </c>
      <c r="V26" s="148"/>
      <c r="W26" s="148"/>
      <c r="X26" s="148"/>
      <c r="Y26" s="148"/>
      <c r="Z26" s="148"/>
      <c r="AA26" s="148"/>
      <c r="AB26" s="148"/>
      <c r="AC26" s="148"/>
      <c r="AD26" s="148" t="s">
        <v>104</v>
      </c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>
      <c r="A27" s="149">
        <v>9</v>
      </c>
      <c r="B27" s="155" t="s">
        <v>131</v>
      </c>
      <c r="C27" s="196" t="s">
        <v>132</v>
      </c>
      <c r="D27" s="157" t="s">
        <v>133</v>
      </c>
      <c r="E27" s="167">
        <v>512.25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58">
        <v>0</v>
      </c>
      <c r="O27" s="158">
        <f>ROUND(E27*N27,5)</f>
        <v>0</v>
      </c>
      <c r="P27" s="158">
        <v>8.0000000000000002E-3</v>
      </c>
      <c r="Q27" s="158">
        <f>ROUND(E27*P27,5)</f>
        <v>4.0979999999999999</v>
      </c>
      <c r="R27" s="158"/>
      <c r="S27" s="211" t="s">
        <v>349</v>
      </c>
      <c r="T27" s="159">
        <v>0.10199999999999999</v>
      </c>
      <c r="U27" s="158">
        <f>ROUND(E27*T27,2)</f>
        <v>52.25</v>
      </c>
      <c r="V27" s="148"/>
      <c r="W27" s="148"/>
      <c r="X27" s="148"/>
      <c r="Y27" s="148"/>
      <c r="Z27" s="148"/>
      <c r="AA27" s="148"/>
      <c r="AB27" s="148"/>
      <c r="AC27" s="148"/>
      <c r="AD27" s="148" t="s">
        <v>104</v>
      </c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ht="20.6" outlineLevel="1">
      <c r="A28" s="149"/>
      <c r="B28" s="155"/>
      <c r="C28" s="197" t="s">
        <v>134</v>
      </c>
      <c r="D28" s="160"/>
      <c r="E28" s="168">
        <v>512.25</v>
      </c>
      <c r="F28" s="174"/>
      <c r="G28" s="174"/>
      <c r="H28" s="174"/>
      <c r="I28" s="174"/>
      <c r="J28" s="174"/>
      <c r="K28" s="174"/>
      <c r="L28" s="174"/>
      <c r="M28" s="174"/>
      <c r="N28" s="158"/>
      <c r="O28" s="158"/>
      <c r="P28" s="158"/>
      <c r="Q28" s="158"/>
      <c r="R28" s="158"/>
      <c r="S28" s="158"/>
      <c r="T28" s="159"/>
      <c r="U28" s="158"/>
      <c r="V28" s="148"/>
      <c r="W28" s="148"/>
      <c r="X28" s="148"/>
      <c r="Y28" s="148"/>
      <c r="Z28" s="148"/>
      <c r="AA28" s="148"/>
      <c r="AB28" s="148"/>
      <c r="AC28" s="148"/>
      <c r="AD28" s="148" t="s">
        <v>106</v>
      </c>
      <c r="AE28" s="148">
        <v>0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>
      <c r="A29" s="149">
        <v>10</v>
      </c>
      <c r="B29" s="155" t="s">
        <v>135</v>
      </c>
      <c r="C29" s="196" t="s">
        <v>136</v>
      </c>
      <c r="D29" s="157" t="s">
        <v>133</v>
      </c>
      <c r="E29" s="167">
        <v>64.84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58">
        <v>0</v>
      </c>
      <c r="O29" s="158">
        <f>ROUND(E29*N29,5)</f>
        <v>0</v>
      </c>
      <c r="P29" s="158">
        <v>3.3600000000000001E-3</v>
      </c>
      <c r="Q29" s="158">
        <f>ROUND(E29*P29,5)</f>
        <v>0.21786</v>
      </c>
      <c r="R29" s="158"/>
      <c r="S29" s="211" t="s">
        <v>349</v>
      </c>
      <c r="T29" s="159">
        <v>7.9350000000000004E-2</v>
      </c>
      <c r="U29" s="158">
        <f>ROUND(E29*T29,2)</f>
        <v>5.15</v>
      </c>
      <c r="V29" s="148"/>
      <c r="W29" s="148"/>
      <c r="X29" s="148"/>
      <c r="Y29" s="148"/>
      <c r="Z29" s="148"/>
      <c r="AA29" s="148"/>
      <c r="AB29" s="148"/>
      <c r="AC29" s="148"/>
      <c r="AD29" s="148" t="s">
        <v>104</v>
      </c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>
      <c r="A30" s="149"/>
      <c r="B30" s="155"/>
      <c r="C30" s="197" t="s">
        <v>137</v>
      </c>
      <c r="D30" s="160"/>
      <c r="E30" s="168">
        <v>14.1</v>
      </c>
      <c r="F30" s="174"/>
      <c r="G30" s="174"/>
      <c r="H30" s="174"/>
      <c r="I30" s="174"/>
      <c r="J30" s="174"/>
      <c r="K30" s="174"/>
      <c r="L30" s="174"/>
      <c r="M30" s="174"/>
      <c r="N30" s="158"/>
      <c r="O30" s="158"/>
      <c r="P30" s="158"/>
      <c r="Q30" s="158"/>
      <c r="R30" s="158"/>
      <c r="S30" s="158"/>
      <c r="T30" s="159"/>
      <c r="U30" s="158"/>
      <c r="V30" s="148"/>
      <c r="W30" s="148"/>
      <c r="X30" s="148"/>
      <c r="Y30" s="148"/>
      <c r="Z30" s="148"/>
      <c r="AA30" s="148"/>
      <c r="AB30" s="148"/>
      <c r="AC30" s="148"/>
      <c r="AD30" s="148" t="s">
        <v>106</v>
      </c>
      <c r="AE30" s="148">
        <v>0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>
      <c r="A31" s="149"/>
      <c r="B31" s="155"/>
      <c r="C31" s="197" t="s">
        <v>138</v>
      </c>
      <c r="D31" s="160"/>
      <c r="E31" s="168">
        <v>23.2</v>
      </c>
      <c r="F31" s="174"/>
      <c r="G31" s="174"/>
      <c r="H31" s="174"/>
      <c r="I31" s="174"/>
      <c r="J31" s="174"/>
      <c r="K31" s="174"/>
      <c r="L31" s="174"/>
      <c r="M31" s="174"/>
      <c r="N31" s="158"/>
      <c r="O31" s="158"/>
      <c r="P31" s="158"/>
      <c r="Q31" s="158"/>
      <c r="R31" s="158"/>
      <c r="S31" s="158"/>
      <c r="T31" s="159"/>
      <c r="U31" s="158"/>
      <c r="V31" s="148"/>
      <c r="W31" s="148"/>
      <c r="X31" s="148"/>
      <c r="Y31" s="148"/>
      <c r="Z31" s="148"/>
      <c r="AA31" s="148"/>
      <c r="AB31" s="148"/>
      <c r="AC31" s="148"/>
      <c r="AD31" s="148" t="s">
        <v>106</v>
      </c>
      <c r="AE31" s="148">
        <v>0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>
      <c r="A32" s="149"/>
      <c r="B32" s="155"/>
      <c r="C32" s="197" t="s">
        <v>139</v>
      </c>
      <c r="D32" s="160"/>
      <c r="E32" s="168">
        <v>7.54</v>
      </c>
      <c r="F32" s="174"/>
      <c r="G32" s="174"/>
      <c r="H32" s="174"/>
      <c r="I32" s="174"/>
      <c r="J32" s="174"/>
      <c r="K32" s="174"/>
      <c r="L32" s="174"/>
      <c r="M32" s="174"/>
      <c r="N32" s="158"/>
      <c r="O32" s="158"/>
      <c r="P32" s="158"/>
      <c r="Q32" s="158"/>
      <c r="R32" s="158"/>
      <c r="S32" s="158"/>
      <c r="T32" s="159"/>
      <c r="U32" s="158"/>
      <c r="V32" s="148"/>
      <c r="W32" s="148"/>
      <c r="X32" s="148"/>
      <c r="Y32" s="148"/>
      <c r="Z32" s="148"/>
      <c r="AA32" s="148"/>
      <c r="AB32" s="148"/>
      <c r="AC32" s="148"/>
      <c r="AD32" s="148" t="s">
        <v>106</v>
      </c>
      <c r="AE32" s="148">
        <v>0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>
      <c r="A33" s="149"/>
      <c r="B33" s="155"/>
      <c r="C33" s="197" t="s">
        <v>140</v>
      </c>
      <c r="D33" s="160"/>
      <c r="E33" s="168">
        <v>11.44</v>
      </c>
      <c r="F33" s="174"/>
      <c r="G33" s="174"/>
      <c r="H33" s="174"/>
      <c r="I33" s="174"/>
      <c r="J33" s="174"/>
      <c r="K33" s="174"/>
      <c r="L33" s="174"/>
      <c r="M33" s="174"/>
      <c r="N33" s="158"/>
      <c r="O33" s="158"/>
      <c r="P33" s="158"/>
      <c r="Q33" s="158"/>
      <c r="R33" s="158"/>
      <c r="S33" s="158"/>
      <c r="T33" s="159"/>
      <c r="U33" s="158"/>
      <c r="V33" s="148"/>
      <c r="W33" s="148"/>
      <c r="X33" s="148"/>
      <c r="Y33" s="148"/>
      <c r="Z33" s="148"/>
      <c r="AA33" s="148"/>
      <c r="AB33" s="148"/>
      <c r="AC33" s="148"/>
      <c r="AD33" s="148" t="s">
        <v>106</v>
      </c>
      <c r="AE33" s="148">
        <v>0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>
      <c r="A34" s="149"/>
      <c r="B34" s="155"/>
      <c r="C34" s="197" t="s">
        <v>141</v>
      </c>
      <c r="D34" s="160"/>
      <c r="E34" s="168">
        <v>8.56</v>
      </c>
      <c r="F34" s="174"/>
      <c r="G34" s="174"/>
      <c r="H34" s="174"/>
      <c r="I34" s="174"/>
      <c r="J34" s="174"/>
      <c r="K34" s="174"/>
      <c r="L34" s="174"/>
      <c r="M34" s="174"/>
      <c r="N34" s="158"/>
      <c r="O34" s="158"/>
      <c r="P34" s="158"/>
      <c r="Q34" s="158"/>
      <c r="R34" s="158"/>
      <c r="S34" s="158"/>
      <c r="T34" s="159"/>
      <c r="U34" s="158"/>
      <c r="V34" s="148"/>
      <c r="W34" s="148"/>
      <c r="X34" s="148"/>
      <c r="Y34" s="148"/>
      <c r="Z34" s="148"/>
      <c r="AA34" s="148"/>
      <c r="AB34" s="148"/>
      <c r="AC34" s="148"/>
      <c r="AD34" s="148" t="s">
        <v>106</v>
      </c>
      <c r="AE34" s="148">
        <v>0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>
      <c r="A35" s="149">
        <v>11</v>
      </c>
      <c r="B35" s="155" t="s">
        <v>142</v>
      </c>
      <c r="C35" s="196" t="s">
        <v>143</v>
      </c>
      <c r="D35" s="157" t="s">
        <v>103</v>
      </c>
      <c r="E35" s="167">
        <v>6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58">
        <v>0</v>
      </c>
      <c r="O35" s="158">
        <f>ROUND(E35*N35,5)</f>
        <v>0</v>
      </c>
      <c r="P35" s="158">
        <v>2.1800000000000001E-3</v>
      </c>
      <c r="Q35" s="158">
        <f>ROUND(E35*P35,5)</f>
        <v>1.308E-2</v>
      </c>
      <c r="R35" s="158"/>
      <c r="S35" s="211" t="s">
        <v>349</v>
      </c>
      <c r="T35" s="159">
        <v>0.115</v>
      </c>
      <c r="U35" s="158">
        <f>ROUND(E35*T35,2)</f>
        <v>0.69</v>
      </c>
      <c r="V35" s="148"/>
      <c r="W35" s="148"/>
      <c r="X35" s="148"/>
      <c r="Y35" s="148"/>
      <c r="Z35" s="148"/>
      <c r="AA35" s="148"/>
      <c r="AB35" s="148"/>
      <c r="AC35" s="148"/>
      <c r="AD35" s="148" t="s">
        <v>104</v>
      </c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>
      <c r="A36" s="149"/>
      <c r="B36" s="155"/>
      <c r="C36" s="197" t="s">
        <v>63</v>
      </c>
      <c r="D36" s="160"/>
      <c r="E36" s="168">
        <v>6</v>
      </c>
      <c r="F36" s="174"/>
      <c r="G36" s="174"/>
      <c r="H36" s="174"/>
      <c r="I36" s="174"/>
      <c r="J36" s="174"/>
      <c r="K36" s="174"/>
      <c r="L36" s="174"/>
      <c r="M36" s="174"/>
      <c r="N36" s="158"/>
      <c r="O36" s="158"/>
      <c r="P36" s="158"/>
      <c r="Q36" s="158"/>
      <c r="R36" s="158"/>
      <c r="S36" s="158"/>
      <c r="T36" s="159"/>
      <c r="U36" s="158"/>
      <c r="V36" s="148"/>
      <c r="W36" s="148"/>
      <c r="X36" s="148"/>
      <c r="Y36" s="148"/>
      <c r="Z36" s="148"/>
      <c r="AA36" s="148"/>
      <c r="AB36" s="148"/>
      <c r="AC36" s="148"/>
      <c r="AD36" s="148" t="s">
        <v>106</v>
      </c>
      <c r="AE36" s="148">
        <v>0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>
      <c r="A37" s="149">
        <v>12</v>
      </c>
      <c r="B37" s="155" t="s">
        <v>144</v>
      </c>
      <c r="C37" s="196" t="s">
        <v>145</v>
      </c>
      <c r="D37" s="157" t="s">
        <v>133</v>
      </c>
      <c r="E37" s="167">
        <v>19.2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58">
        <v>0</v>
      </c>
      <c r="O37" s="158">
        <f>ROUND(E37*N37,5)</f>
        <v>0</v>
      </c>
      <c r="P37" s="158">
        <v>2.2599999999999999E-3</v>
      </c>
      <c r="Q37" s="158">
        <f>ROUND(E37*P37,5)</f>
        <v>4.3389999999999998E-2</v>
      </c>
      <c r="R37" s="158"/>
      <c r="S37" s="211" t="s">
        <v>349</v>
      </c>
      <c r="T37" s="159">
        <v>5.7500000000000002E-2</v>
      </c>
      <c r="U37" s="158">
        <f>ROUND(E37*T37,2)</f>
        <v>1.1000000000000001</v>
      </c>
      <c r="V37" s="148"/>
      <c r="W37" s="148"/>
      <c r="X37" s="148"/>
      <c r="Y37" s="148"/>
      <c r="Z37" s="148"/>
      <c r="AA37" s="148"/>
      <c r="AB37" s="148"/>
      <c r="AC37" s="148"/>
      <c r="AD37" s="148" t="s">
        <v>104</v>
      </c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>
      <c r="A38" s="149"/>
      <c r="B38" s="155"/>
      <c r="C38" s="197" t="s">
        <v>146</v>
      </c>
      <c r="D38" s="160"/>
      <c r="E38" s="168">
        <v>19.2</v>
      </c>
      <c r="F38" s="174"/>
      <c r="G38" s="174"/>
      <c r="H38" s="174"/>
      <c r="I38" s="174"/>
      <c r="J38" s="174"/>
      <c r="K38" s="174"/>
      <c r="L38" s="174"/>
      <c r="M38" s="174"/>
      <c r="N38" s="158"/>
      <c r="O38" s="158"/>
      <c r="P38" s="158"/>
      <c r="Q38" s="158"/>
      <c r="R38" s="158"/>
      <c r="S38" s="158"/>
      <c r="T38" s="159"/>
      <c r="U38" s="158"/>
      <c r="V38" s="148"/>
      <c r="W38" s="148"/>
      <c r="X38" s="148"/>
      <c r="Y38" s="148"/>
      <c r="Z38" s="148"/>
      <c r="AA38" s="148"/>
      <c r="AB38" s="148"/>
      <c r="AC38" s="148"/>
      <c r="AD38" s="148" t="s">
        <v>106</v>
      </c>
      <c r="AE38" s="148">
        <v>0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>
      <c r="A39" s="149">
        <v>13</v>
      </c>
      <c r="B39" s="155" t="s">
        <v>147</v>
      </c>
      <c r="C39" s="196" t="s">
        <v>148</v>
      </c>
      <c r="D39" s="157" t="s">
        <v>149</v>
      </c>
      <c r="E39" s="167">
        <v>7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58">
        <v>0</v>
      </c>
      <c r="O39" s="158">
        <f>ROUND(E39*N39,5)</f>
        <v>0</v>
      </c>
      <c r="P39" s="158">
        <v>0</v>
      </c>
      <c r="Q39" s="158">
        <f>ROUND(E39*P39,5)</f>
        <v>0</v>
      </c>
      <c r="R39" s="158"/>
      <c r="S39" s="158" t="s">
        <v>147</v>
      </c>
      <c r="T39" s="159">
        <v>1.52</v>
      </c>
      <c r="U39" s="158">
        <f>ROUND(E39*T39,2)</f>
        <v>10.64</v>
      </c>
      <c r="V39" s="148"/>
      <c r="W39" s="148"/>
      <c r="X39" s="148"/>
      <c r="Y39" s="148"/>
      <c r="Z39" s="148"/>
      <c r="AA39" s="148"/>
      <c r="AB39" s="148"/>
      <c r="AC39" s="148"/>
      <c r="AD39" s="148" t="s">
        <v>104</v>
      </c>
      <c r="AE39" s="148"/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>
      <c r="A40" s="149"/>
      <c r="B40" s="155"/>
      <c r="C40" s="197" t="s">
        <v>150</v>
      </c>
      <c r="D40" s="160"/>
      <c r="E40" s="168">
        <v>5</v>
      </c>
      <c r="F40" s="174"/>
      <c r="G40" s="174"/>
      <c r="H40" s="174"/>
      <c r="I40" s="174"/>
      <c r="J40" s="174"/>
      <c r="K40" s="174"/>
      <c r="L40" s="174"/>
      <c r="M40" s="174"/>
      <c r="N40" s="158"/>
      <c r="O40" s="158"/>
      <c r="P40" s="158"/>
      <c r="Q40" s="158"/>
      <c r="R40" s="158"/>
      <c r="S40" s="158"/>
      <c r="T40" s="159"/>
      <c r="U40" s="158"/>
      <c r="V40" s="148"/>
      <c r="W40" s="148"/>
      <c r="X40" s="148"/>
      <c r="Y40" s="148"/>
      <c r="Z40" s="148"/>
      <c r="AA40" s="148"/>
      <c r="AB40" s="148"/>
      <c r="AC40" s="148"/>
      <c r="AD40" s="148" t="s">
        <v>106</v>
      </c>
      <c r="AE40" s="148">
        <v>0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>
      <c r="A41" s="149"/>
      <c r="B41" s="155"/>
      <c r="C41" s="197" t="s">
        <v>151</v>
      </c>
      <c r="D41" s="160"/>
      <c r="E41" s="168">
        <v>1</v>
      </c>
      <c r="F41" s="174"/>
      <c r="G41" s="174"/>
      <c r="H41" s="174"/>
      <c r="I41" s="174"/>
      <c r="J41" s="174"/>
      <c r="K41" s="174"/>
      <c r="L41" s="174"/>
      <c r="M41" s="174"/>
      <c r="N41" s="158"/>
      <c r="O41" s="158"/>
      <c r="P41" s="158"/>
      <c r="Q41" s="158"/>
      <c r="R41" s="158"/>
      <c r="S41" s="158"/>
      <c r="T41" s="159"/>
      <c r="U41" s="158"/>
      <c r="V41" s="148"/>
      <c r="W41" s="148"/>
      <c r="X41" s="148"/>
      <c r="Y41" s="148"/>
      <c r="Z41" s="148"/>
      <c r="AA41" s="148"/>
      <c r="AB41" s="148"/>
      <c r="AC41" s="148"/>
      <c r="AD41" s="148" t="s">
        <v>106</v>
      </c>
      <c r="AE41" s="148">
        <v>0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>
      <c r="A42" s="149"/>
      <c r="B42" s="155"/>
      <c r="C42" s="197" t="s">
        <v>152</v>
      </c>
      <c r="D42" s="160"/>
      <c r="E42" s="168">
        <v>1</v>
      </c>
      <c r="F42" s="174"/>
      <c r="G42" s="174"/>
      <c r="H42" s="174"/>
      <c r="I42" s="174"/>
      <c r="J42" s="174"/>
      <c r="K42" s="174"/>
      <c r="L42" s="174"/>
      <c r="M42" s="174"/>
      <c r="N42" s="158"/>
      <c r="O42" s="158"/>
      <c r="P42" s="158"/>
      <c r="Q42" s="158"/>
      <c r="R42" s="158"/>
      <c r="S42" s="158"/>
      <c r="T42" s="159"/>
      <c r="U42" s="158"/>
      <c r="V42" s="148"/>
      <c r="W42" s="148"/>
      <c r="X42" s="148"/>
      <c r="Y42" s="148"/>
      <c r="Z42" s="148"/>
      <c r="AA42" s="148"/>
      <c r="AB42" s="148"/>
      <c r="AC42" s="148"/>
      <c r="AD42" s="148" t="s">
        <v>106</v>
      </c>
      <c r="AE42" s="148">
        <v>0</v>
      </c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>
      <c r="A43" s="150" t="s">
        <v>99</v>
      </c>
      <c r="B43" s="156" t="s">
        <v>57</v>
      </c>
      <c r="C43" s="198" t="s">
        <v>58</v>
      </c>
      <c r="D43" s="161"/>
      <c r="E43" s="169"/>
      <c r="F43" s="175"/>
      <c r="G43" s="175">
        <f>SUMIF(AD44:AD66,"&lt;&gt;NOR",G44:G66)</f>
        <v>0</v>
      </c>
      <c r="H43" s="175"/>
      <c r="I43" s="175">
        <f>SUM(I44:I66)</f>
        <v>0</v>
      </c>
      <c r="J43" s="175"/>
      <c r="K43" s="175">
        <f>SUM(K44:K66)</f>
        <v>0</v>
      </c>
      <c r="L43" s="175"/>
      <c r="M43" s="175">
        <f>SUM(M44:M66)</f>
        <v>0</v>
      </c>
      <c r="N43" s="162"/>
      <c r="O43" s="162">
        <f>SUM(O44:O66)</f>
        <v>9.0870000000000006E-2</v>
      </c>
      <c r="P43" s="162"/>
      <c r="Q43" s="162">
        <f>SUM(Q44:Q66)</f>
        <v>138.42939000000001</v>
      </c>
      <c r="R43" s="162"/>
      <c r="S43" s="162"/>
      <c r="T43" s="163"/>
      <c r="U43" s="162">
        <f>SUM(U44:U66)</f>
        <v>70.989999999999995</v>
      </c>
      <c r="AD43" t="s">
        <v>100</v>
      </c>
    </row>
    <row r="44" spans="1:59" outlineLevel="1">
      <c r="A44" s="149">
        <v>14</v>
      </c>
      <c r="B44" s="155" t="s">
        <v>147</v>
      </c>
      <c r="C44" s="196" t="s">
        <v>153</v>
      </c>
      <c r="D44" s="157" t="s">
        <v>114</v>
      </c>
      <c r="E44" s="167">
        <v>70.989429999999999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58">
        <v>1.2800000000000001E-3</v>
      </c>
      <c r="O44" s="158">
        <f>ROUND(E44*N44,5)</f>
        <v>9.0870000000000006E-2</v>
      </c>
      <c r="P44" s="158">
        <v>1.95</v>
      </c>
      <c r="Q44" s="158">
        <f>ROUND(E44*P44,5)</f>
        <v>138.42939000000001</v>
      </c>
      <c r="R44" s="158"/>
      <c r="S44" s="211" t="s">
        <v>147</v>
      </c>
      <c r="T44" s="159">
        <v>1</v>
      </c>
      <c r="U44" s="158">
        <f>ROUND(E44*T44,2)</f>
        <v>70.989999999999995</v>
      </c>
      <c r="V44" s="148"/>
      <c r="W44" s="148"/>
      <c r="X44" s="148"/>
      <c r="Y44" s="148"/>
      <c r="Z44" s="148"/>
      <c r="AA44" s="148"/>
      <c r="AB44" s="148"/>
      <c r="AC44" s="148"/>
      <c r="AD44" s="148" t="s">
        <v>104</v>
      </c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>
      <c r="A45" s="149"/>
      <c r="B45" s="155"/>
      <c r="C45" s="199" t="s">
        <v>154</v>
      </c>
      <c r="D45" s="164"/>
      <c r="E45" s="170"/>
      <c r="F45" s="174"/>
      <c r="G45" s="174"/>
      <c r="H45" s="174"/>
      <c r="I45" s="174"/>
      <c r="J45" s="174"/>
      <c r="K45" s="174"/>
      <c r="L45" s="174"/>
      <c r="M45" s="174"/>
      <c r="N45" s="158"/>
      <c r="O45" s="158"/>
      <c r="P45" s="158"/>
      <c r="Q45" s="158"/>
      <c r="R45" s="158"/>
      <c r="S45" s="158"/>
      <c r="T45" s="159"/>
      <c r="U45" s="158"/>
      <c r="V45" s="148"/>
      <c r="W45" s="148"/>
      <c r="X45" s="148"/>
      <c r="Y45" s="148"/>
      <c r="Z45" s="148"/>
      <c r="AA45" s="148"/>
      <c r="AB45" s="148"/>
      <c r="AC45" s="148"/>
      <c r="AD45" s="148" t="s">
        <v>106</v>
      </c>
      <c r="AE45" s="148">
        <v>2</v>
      </c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ht="20.6" outlineLevel="1">
      <c r="A46" s="149"/>
      <c r="B46" s="155"/>
      <c r="C46" s="200" t="s">
        <v>155</v>
      </c>
      <c r="D46" s="164"/>
      <c r="E46" s="170">
        <v>64.048050000000003</v>
      </c>
      <c r="F46" s="174"/>
      <c r="G46" s="174"/>
      <c r="H46" s="174"/>
      <c r="I46" s="174"/>
      <c r="J46" s="174"/>
      <c r="K46" s="174"/>
      <c r="L46" s="174"/>
      <c r="M46" s="174"/>
      <c r="N46" s="158"/>
      <c r="O46" s="158"/>
      <c r="P46" s="158"/>
      <c r="Q46" s="158"/>
      <c r="R46" s="158"/>
      <c r="S46" s="158"/>
      <c r="T46" s="159"/>
      <c r="U46" s="158"/>
      <c r="V46" s="148"/>
      <c r="W46" s="148"/>
      <c r="X46" s="148"/>
      <c r="Y46" s="148"/>
      <c r="Z46" s="148"/>
      <c r="AA46" s="148"/>
      <c r="AB46" s="148"/>
      <c r="AC46" s="148"/>
      <c r="AD46" s="148" t="s">
        <v>106</v>
      </c>
      <c r="AE46" s="148">
        <v>2</v>
      </c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>
      <c r="A47" s="149"/>
      <c r="B47" s="155"/>
      <c r="C47" s="200" t="s">
        <v>156</v>
      </c>
      <c r="D47" s="164"/>
      <c r="E47" s="170">
        <v>14.79</v>
      </c>
      <c r="F47" s="174"/>
      <c r="G47" s="174"/>
      <c r="H47" s="174"/>
      <c r="I47" s="174"/>
      <c r="J47" s="174"/>
      <c r="K47" s="174"/>
      <c r="L47" s="174"/>
      <c r="M47" s="174"/>
      <c r="N47" s="158"/>
      <c r="O47" s="158"/>
      <c r="P47" s="158"/>
      <c r="Q47" s="158"/>
      <c r="R47" s="158"/>
      <c r="S47" s="158"/>
      <c r="T47" s="159"/>
      <c r="U47" s="158"/>
      <c r="V47" s="148"/>
      <c r="W47" s="148"/>
      <c r="X47" s="148"/>
      <c r="Y47" s="148"/>
      <c r="Z47" s="148"/>
      <c r="AA47" s="148"/>
      <c r="AB47" s="148"/>
      <c r="AC47" s="148"/>
      <c r="AD47" s="148" t="s">
        <v>106</v>
      </c>
      <c r="AE47" s="148">
        <v>2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>
      <c r="A48" s="149"/>
      <c r="B48" s="155"/>
      <c r="C48" s="200" t="s">
        <v>157</v>
      </c>
      <c r="D48" s="164"/>
      <c r="E48" s="170">
        <v>-8.8000000000000007</v>
      </c>
      <c r="F48" s="174"/>
      <c r="G48" s="174"/>
      <c r="H48" s="174"/>
      <c r="I48" s="174"/>
      <c r="J48" s="174"/>
      <c r="K48" s="174"/>
      <c r="L48" s="174"/>
      <c r="M48" s="174"/>
      <c r="N48" s="158"/>
      <c r="O48" s="158"/>
      <c r="P48" s="158"/>
      <c r="Q48" s="158"/>
      <c r="R48" s="158"/>
      <c r="S48" s="158"/>
      <c r="T48" s="159"/>
      <c r="U48" s="158"/>
      <c r="V48" s="148"/>
      <c r="W48" s="148"/>
      <c r="X48" s="148"/>
      <c r="Y48" s="148"/>
      <c r="Z48" s="148"/>
      <c r="AA48" s="148"/>
      <c r="AB48" s="148"/>
      <c r="AC48" s="148"/>
      <c r="AD48" s="148" t="s">
        <v>106</v>
      </c>
      <c r="AE48" s="148">
        <v>2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outlineLevel="1">
      <c r="A49" s="149"/>
      <c r="B49" s="155"/>
      <c r="C49" s="201" t="s">
        <v>158</v>
      </c>
      <c r="D49" s="165"/>
      <c r="E49" s="171">
        <v>70.038049999999998</v>
      </c>
      <c r="F49" s="174"/>
      <c r="G49" s="174"/>
      <c r="H49" s="174"/>
      <c r="I49" s="174"/>
      <c r="J49" s="174"/>
      <c r="K49" s="174"/>
      <c r="L49" s="174"/>
      <c r="M49" s="174"/>
      <c r="N49" s="158"/>
      <c r="O49" s="158"/>
      <c r="P49" s="158"/>
      <c r="Q49" s="158"/>
      <c r="R49" s="158"/>
      <c r="S49" s="158"/>
      <c r="T49" s="159"/>
      <c r="U49" s="158"/>
      <c r="V49" s="148"/>
      <c r="W49" s="148"/>
      <c r="X49" s="148"/>
      <c r="Y49" s="148"/>
      <c r="Z49" s="148"/>
      <c r="AA49" s="148"/>
      <c r="AB49" s="148"/>
      <c r="AC49" s="148"/>
      <c r="AD49" s="148" t="s">
        <v>106</v>
      </c>
      <c r="AE49" s="148">
        <v>3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</row>
    <row r="50" spans="1:59" outlineLevel="1">
      <c r="A50" s="149"/>
      <c r="B50" s="155"/>
      <c r="C50" s="199" t="s">
        <v>159</v>
      </c>
      <c r="D50" s="164"/>
      <c r="E50" s="170"/>
      <c r="F50" s="174"/>
      <c r="G50" s="174"/>
      <c r="H50" s="174"/>
      <c r="I50" s="174"/>
      <c r="J50" s="174"/>
      <c r="K50" s="174"/>
      <c r="L50" s="174"/>
      <c r="M50" s="174"/>
      <c r="N50" s="158"/>
      <c r="O50" s="158"/>
      <c r="P50" s="158"/>
      <c r="Q50" s="158"/>
      <c r="R50" s="158"/>
      <c r="S50" s="158"/>
      <c r="T50" s="159"/>
      <c r="U50" s="158"/>
      <c r="V50" s="148"/>
      <c r="W50" s="148"/>
      <c r="X50" s="148"/>
      <c r="Y50" s="148"/>
      <c r="Z50" s="148"/>
      <c r="AA50" s="148"/>
      <c r="AB50" s="148"/>
      <c r="AC50" s="148"/>
      <c r="AD50" s="148" t="s">
        <v>106</v>
      </c>
      <c r="AE50" s="148">
        <v>0</v>
      </c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</row>
    <row r="51" spans="1:59" outlineLevel="1">
      <c r="A51" s="149"/>
      <c r="B51" s="155"/>
      <c r="C51" s="197" t="s">
        <v>160</v>
      </c>
      <c r="D51" s="160"/>
      <c r="E51" s="168">
        <v>7.03</v>
      </c>
      <c r="F51" s="174"/>
      <c r="G51" s="174"/>
      <c r="H51" s="174"/>
      <c r="I51" s="174"/>
      <c r="J51" s="174"/>
      <c r="K51" s="174"/>
      <c r="L51" s="174"/>
      <c r="M51" s="174"/>
      <c r="N51" s="158"/>
      <c r="O51" s="158"/>
      <c r="P51" s="158"/>
      <c r="Q51" s="158"/>
      <c r="R51" s="158"/>
      <c r="S51" s="158"/>
      <c r="T51" s="159"/>
      <c r="U51" s="158"/>
      <c r="V51" s="148"/>
      <c r="W51" s="148"/>
      <c r="X51" s="148"/>
      <c r="Y51" s="148"/>
      <c r="Z51" s="148"/>
      <c r="AA51" s="148"/>
      <c r="AB51" s="148"/>
      <c r="AC51" s="148"/>
      <c r="AD51" s="148" t="s">
        <v>106</v>
      </c>
      <c r="AE51" s="148">
        <v>0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outlineLevel="1">
      <c r="A52" s="149"/>
      <c r="B52" s="155"/>
      <c r="C52" s="199" t="s">
        <v>154</v>
      </c>
      <c r="D52" s="164"/>
      <c r="E52" s="170"/>
      <c r="F52" s="174"/>
      <c r="G52" s="174"/>
      <c r="H52" s="174"/>
      <c r="I52" s="174"/>
      <c r="J52" s="174"/>
      <c r="K52" s="174"/>
      <c r="L52" s="174"/>
      <c r="M52" s="174"/>
      <c r="N52" s="158"/>
      <c r="O52" s="158"/>
      <c r="P52" s="158"/>
      <c r="Q52" s="158"/>
      <c r="R52" s="158"/>
      <c r="S52" s="158"/>
      <c r="T52" s="159"/>
      <c r="U52" s="158"/>
      <c r="V52" s="148"/>
      <c r="W52" s="148"/>
      <c r="X52" s="148"/>
      <c r="Y52" s="148"/>
      <c r="Z52" s="148"/>
      <c r="AA52" s="148"/>
      <c r="AB52" s="148"/>
      <c r="AC52" s="148"/>
      <c r="AD52" s="148" t="s">
        <v>106</v>
      </c>
      <c r="AE52" s="148">
        <v>2</v>
      </c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</row>
    <row r="53" spans="1:59" outlineLevel="1">
      <c r="A53" s="149"/>
      <c r="B53" s="155"/>
      <c r="C53" s="200" t="s">
        <v>161</v>
      </c>
      <c r="D53" s="164"/>
      <c r="E53" s="170">
        <v>18.770399999999999</v>
      </c>
      <c r="F53" s="174"/>
      <c r="G53" s="174"/>
      <c r="H53" s="174"/>
      <c r="I53" s="174"/>
      <c r="J53" s="174"/>
      <c r="K53" s="174"/>
      <c r="L53" s="174"/>
      <c r="M53" s="174"/>
      <c r="N53" s="158"/>
      <c r="O53" s="158"/>
      <c r="P53" s="158"/>
      <c r="Q53" s="158"/>
      <c r="R53" s="158"/>
      <c r="S53" s="158"/>
      <c r="T53" s="159"/>
      <c r="U53" s="158"/>
      <c r="V53" s="148"/>
      <c r="W53" s="148"/>
      <c r="X53" s="148"/>
      <c r="Y53" s="148"/>
      <c r="Z53" s="148"/>
      <c r="AA53" s="148"/>
      <c r="AB53" s="148"/>
      <c r="AC53" s="148"/>
      <c r="AD53" s="148" t="s">
        <v>106</v>
      </c>
      <c r="AE53" s="148">
        <v>2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</row>
    <row r="54" spans="1:59" outlineLevel="1">
      <c r="A54" s="149"/>
      <c r="B54" s="155"/>
      <c r="C54" s="200" t="s">
        <v>162</v>
      </c>
      <c r="D54" s="164"/>
      <c r="E54" s="170">
        <v>24.288</v>
      </c>
      <c r="F54" s="174"/>
      <c r="G54" s="174"/>
      <c r="H54" s="174"/>
      <c r="I54" s="174"/>
      <c r="J54" s="174"/>
      <c r="K54" s="174"/>
      <c r="L54" s="174"/>
      <c r="M54" s="174"/>
      <c r="N54" s="158"/>
      <c r="O54" s="158"/>
      <c r="P54" s="158"/>
      <c r="Q54" s="158"/>
      <c r="R54" s="158"/>
      <c r="S54" s="158"/>
      <c r="T54" s="159"/>
      <c r="U54" s="158"/>
      <c r="V54" s="148"/>
      <c r="W54" s="148"/>
      <c r="X54" s="148"/>
      <c r="Y54" s="148"/>
      <c r="Z54" s="148"/>
      <c r="AA54" s="148"/>
      <c r="AB54" s="148"/>
      <c r="AC54" s="148"/>
      <c r="AD54" s="148" t="s">
        <v>106</v>
      </c>
      <c r="AE54" s="148">
        <v>2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outlineLevel="1">
      <c r="A55" s="149"/>
      <c r="B55" s="155"/>
      <c r="C55" s="200" t="s">
        <v>163</v>
      </c>
      <c r="D55" s="164"/>
      <c r="E55" s="170">
        <v>-7.6</v>
      </c>
      <c r="F55" s="174"/>
      <c r="G55" s="174"/>
      <c r="H55" s="174"/>
      <c r="I55" s="174"/>
      <c r="J55" s="174"/>
      <c r="K55" s="174"/>
      <c r="L55" s="174"/>
      <c r="M55" s="174"/>
      <c r="N55" s="158"/>
      <c r="O55" s="158"/>
      <c r="P55" s="158"/>
      <c r="Q55" s="158"/>
      <c r="R55" s="158"/>
      <c r="S55" s="158"/>
      <c r="T55" s="159"/>
      <c r="U55" s="158"/>
      <c r="V55" s="148"/>
      <c r="W55" s="148"/>
      <c r="X55" s="148"/>
      <c r="Y55" s="148"/>
      <c r="Z55" s="148"/>
      <c r="AA55" s="148"/>
      <c r="AB55" s="148"/>
      <c r="AC55" s="148"/>
      <c r="AD55" s="148" t="s">
        <v>106</v>
      </c>
      <c r="AE55" s="148">
        <v>2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outlineLevel="1">
      <c r="A56" s="149"/>
      <c r="B56" s="155"/>
      <c r="C56" s="201" t="s">
        <v>158</v>
      </c>
      <c r="D56" s="165"/>
      <c r="E56" s="171">
        <v>35.458399999999997</v>
      </c>
      <c r="F56" s="174"/>
      <c r="G56" s="174"/>
      <c r="H56" s="174"/>
      <c r="I56" s="174"/>
      <c r="J56" s="174"/>
      <c r="K56" s="174"/>
      <c r="L56" s="174"/>
      <c r="M56" s="174"/>
      <c r="N56" s="158"/>
      <c r="O56" s="158"/>
      <c r="P56" s="158"/>
      <c r="Q56" s="158"/>
      <c r="R56" s="158"/>
      <c r="S56" s="158"/>
      <c r="T56" s="159"/>
      <c r="U56" s="158"/>
      <c r="V56" s="148"/>
      <c r="W56" s="148"/>
      <c r="X56" s="148"/>
      <c r="Y56" s="148"/>
      <c r="Z56" s="148"/>
      <c r="AA56" s="148"/>
      <c r="AB56" s="148"/>
      <c r="AC56" s="148"/>
      <c r="AD56" s="148" t="s">
        <v>106</v>
      </c>
      <c r="AE56" s="148">
        <v>3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>
      <c r="A57" s="149"/>
      <c r="B57" s="155"/>
      <c r="C57" s="199" t="s">
        <v>159</v>
      </c>
      <c r="D57" s="164"/>
      <c r="E57" s="170"/>
      <c r="F57" s="174"/>
      <c r="G57" s="174"/>
      <c r="H57" s="174"/>
      <c r="I57" s="174"/>
      <c r="J57" s="174"/>
      <c r="K57" s="174"/>
      <c r="L57" s="174"/>
      <c r="M57" s="174"/>
      <c r="N57" s="158"/>
      <c r="O57" s="158"/>
      <c r="P57" s="158"/>
      <c r="Q57" s="158"/>
      <c r="R57" s="158"/>
      <c r="S57" s="158"/>
      <c r="T57" s="159"/>
      <c r="U57" s="158"/>
      <c r="V57" s="148"/>
      <c r="W57" s="148"/>
      <c r="X57" s="148"/>
      <c r="Y57" s="148"/>
      <c r="Z57" s="148"/>
      <c r="AA57" s="148"/>
      <c r="AB57" s="148"/>
      <c r="AC57" s="148"/>
      <c r="AD57" s="148" t="s">
        <v>106</v>
      </c>
      <c r="AE57" s="148">
        <v>0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>
      <c r="A58" s="149"/>
      <c r="B58" s="155"/>
      <c r="C58" s="197" t="s">
        <v>164</v>
      </c>
      <c r="D58" s="160"/>
      <c r="E58" s="168">
        <v>5.3174999999999999</v>
      </c>
      <c r="F58" s="174"/>
      <c r="G58" s="174"/>
      <c r="H58" s="174"/>
      <c r="I58" s="174"/>
      <c r="J58" s="174"/>
      <c r="K58" s="174"/>
      <c r="L58" s="174"/>
      <c r="M58" s="174"/>
      <c r="N58" s="158"/>
      <c r="O58" s="158"/>
      <c r="P58" s="158"/>
      <c r="Q58" s="158"/>
      <c r="R58" s="158"/>
      <c r="S58" s="158"/>
      <c r="T58" s="159"/>
      <c r="U58" s="158"/>
      <c r="V58" s="148"/>
      <c r="W58" s="148"/>
      <c r="X58" s="148"/>
      <c r="Y58" s="148"/>
      <c r="Z58" s="148"/>
      <c r="AA58" s="148"/>
      <c r="AB58" s="148"/>
      <c r="AC58" s="148"/>
      <c r="AD58" s="148" t="s">
        <v>106</v>
      </c>
      <c r="AE58" s="148">
        <v>0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outlineLevel="1">
      <c r="A59" s="149"/>
      <c r="B59" s="155"/>
      <c r="C59" s="197" t="s">
        <v>165</v>
      </c>
      <c r="D59" s="160"/>
      <c r="E59" s="168">
        <v>2.052</v>
      </c>
      <c r="F59" s="174"/>
      <c r="G59" s="174"/>
      <c r="H59" s="174"/>
      <c r="I59" s="174"/>
      <c r="J59" s="174"/>
      <c r="K59" s="174"/>
      <c r="L59" s="174"/>
      <c r="M59" s="174"/>
      <c r="N59" s="158"/>
      <c r="O59" s="158"/>
      <c r="P59" s="158"/>
      <c r="Q59" s="158"/>
      <c r="R59" s="158"/>
      <c r="S59" s="158"/>
      <c r="T59" s="159"/>
      <c r="U59" s="158"/>
      <c r="V59" s="148"/>
      <c r="W59" s="148"/>
      <c r="X59" s="148"/>
      <c r="Y59" s="148"/>
      <c r="Z59" s="148"/>
      <c r="AA59" s="148"/>
      <c r="AB59" s="148"/>
      <c r="AC59" s="148"/>
      <c r="AD59" s="148" t="s">
        <v>106</v>
      </c>
      <c r="AE59" s="148">
        <v>0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outlineLevel="1">
      <c r="A60" s="149"/>
      <c r="B60" s="155"/>
      <c r="C60" s="197" t="s">
        <v>166</v>
      </c>
      <c r="D60" s="160"/>
      <c r="E60" s="168">
        <v>1.026</v>
      </c>
      <c r="F60" s="174"/>
      <c r="G60" s="174"/>
      <c r="H60" s="174"/>
      <c r="I60" s="174"/>
      <c r="J60" s="174"/>
      <c r="K60" s="174"/>
      <c r="L60" s="174"/>
      <c r="M60" s="174"/>
      <c r="N60" s="158"/>
      <c r="O60" s="158"/>
      <c r="P60" s="158"/>
      <c r="Q60" s="158"/>
      <c r="R60" s="158"/>
      <c r="S60" s="158"/>
      <c r="T60" s="159"/>
      <c r="U60" s="158"/>
      <c r="V60" s="148"/>
      <c r="W60" s="148"/>
      <c r="X60" s="148"/>
      <c r="Y60" s="148"/>
      <c r="Z60" s="148"/>
      <c r="AA60" s="148"/>
      <c r="AB60" s="148"/>
      <c r="AC60" s="148"/>
      <c r="AD60" s="148" t="s">
        <v>106</v>
      </c>
      <c r="AE60" s="148">
        <v>0</v>
      </c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ht="20.6" outlineLevel="1">
      <c r="A61" s="149"/>
      <c r="B61" s="155"/>
      <c r="C61" s="197" t="s">
        <v>167</v>
      </c>
      <c r="D61" s="160"/>
      <c r="E61" s="168">
        <v>46.442340000000002</v>
      </c>
      <c r="F61" s="174"/>
      <c r="G61" s="174"/>
      <c r="H61" s="174"/>
      <c r="I61" s="174"/>
      <c r="J61" s="174"/>
      <c r="K61" s="174"/>
      <c r="L61" s="174"/>
      <c r="M61" s="174"/>
      <c r="N61" s="158"/>
      <c r="O61" s="158"/>
      <c r="P61" s="158"/>
      <c r="Q61" s="158"/>
      <c r="R61" s="158"/>
      <c r="S61" s="158"/>
      <c r="T61" s="159"/>
      <c r="U61" s="158"/>
      <c r="V61" s="148"/>
      <c r="W61" s="148"/>
      <c r="X61" s="148"/>
      <c r="Y61" s="148"/>
      <c r="Z61" s="148"/>
      <c r="AA61" s="148"/>
      <c r="AB61" s="148"/>
      <c r="AC61" s="148"/>
      <c r="AD61" s="148" t="s">
        <v>106</v>
      </c>
      <c r="AE61" s="148">
        <v>0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ht="30.9" outlineLevel="1">
      <c r="A62" s="149"/>
      <c r="B62" s="155"/>
      <c r="C62" s="197" t="s">
        <v>168</v>
      </c>
      <c r="D62" s="160"/>
      <c r="E62" s="168">
        <v>4.7047499999999998</v>
      </c>
      <c r="F62" s="174"/>
      <c r="G62" s="174"/>
      <c r="H62" s="174"/>
      <c r="I62" s="174"/>
      <c r="J62" s="174"/>
      <c r="K62" s="174"/>
      <c r="L62" s="174"/>
      <c r="M62" s="174"/>
      <c r="N62" s="158"/>
      <c r="O62" s="158"/>
      <c r="P62" s="158"/>
      <c r="Q62" s="158"/>
      <c r="R62" s="158"/>
      <c r="S62" s="158"/>
      <c r="T62" s="159"/>
      <c r="U62" s="158"/>
      <c r="V62" s="148"/>
      <c r="W62" s="148"/>
      <c r="X62" s="148"/>
      <c r="Y62" s="148"/>
      <c r="Z62" s="148"/>
      <c r="AA62" s="148"/>
      <c r="AB62" s="148"/>
      <c r="AC62" s="148"/>
      <c r="AD62" s="148" t="s">
        <v>106</v>
      </c>
      <c r="AE62" s="148">
        <v>0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ht="20.6" outlineLevel="1">
      <c r="A63" s="149"/>
      <c r="B63" s="155"/>
      <c r="C63" s="197" t="s">
        <v>169</v>
      </c>
      <c r="D63" s="160"/>
      <c r="E63" s="168">
        <v>19.734749999999998</v>
      </c>
      <c r="F63" s="174"/>
      <c r="G63" s="174"/>
      <c r="H63" s="174"/>
      <c r="I63" s="174"/>
      <c r="J63" s="174"/>
      <c r="K63" s="174"/>
      <c r="L63" s="174"/>
      <c r="M63" s="174"/>
      <c r="N63" s="158"/>
      <c r="O63" s="158"/>
      <c r="P63" s="158"/>
      <c r="Q63" s="158"/>
      <c r="R63" s="158"/>
      <c r="S63" s="158"/>
      <c r="T63" s="159"/>
      <c r="U63" s="158"/>
      <c r="V63" s="148"/>
      <c r="W63" s="148"/>
      <c r="X63" s="148"/>
      <c r="Y63" s="148"/>
      <c r="Z63" s="148"/>
      <c r="AA63" s="148"/>
      <c r="AB63" s="148"/>
      <c r="AC63" s="148"/>
      <c r="AD63" s="148" t="s">
        <v>106</v>
      </c>
      <c r="AE63" s="148">
        <v>0</v>
      </c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ht="20.6" outlineLevel="1">
      <c r="A64" s="149"/>
      <c r="B64" s="155"/>
      <c r="C64" s="197" t="s">
        <v>170</v>
      </c>
      <c r="D64" s="160"/>
      <c r="E64" s="168">
        <v>2.7738900000000002</v>
      </c>
      <c r="F64" s="174"/>
      <c r="G64" s="174"/>
      <c r="H64" s="174"/>
      <c r="I64" s="174"/>
      <c r="J64" s="174"/>
      <c r="K64" s="174"/>
      <c r="L64" s="174"/>
      <c r="M64" s="174"/>
      <c r="N64" s="158"/>
      <c r="O64" s="158"/>
      <c r="P64" s="158"/>
      <c r="Q64" s="158"/>
      <c r="R64" s="158"/>
      <c r="S64" s="158"/>
      <c r="T64" s="159"/>
      <c r="U64" s="158"/>
      <c r="V64" s="148"/>
      <c r="W64" s="148"/>
      <c r="X64" s="148"/>
      <c r="Y64" s="148"/>
      <c r="Z64" s="148"/>
      <c r="AA64" s="148"/>
      <c r="AB64" s="148"/>
      <c r="AC64" s="148"/>
      <c r="AD64" s="148" t="s">
        <v>106</v>
      </c>
      <c r="AE64" s="148">
        <v>0</v>
      </c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ht="30.9" outlineLevel="1">
      <c r="A65" s="149"/>
      <c r="B65" s="155"/>
      <c r="C65" s="197" t="s">
        <v>171</v>
      </c>
      <c r="D65" s="160"/>
      <c r="E65" s="168">
        <v>-17.5518</v>
      </c>
      <c r="F65" s="174"/>
      <c r="G65" s="174"/>
      <c r="H65" s="174"/>
      <c r="I65" s="174"/>
      <c r="J65" s="174"/>
      <c r="K65" s="174"/>
      <c r="L65" s="174"/>
      <c r="M65" s="174"/>
      <c r="N65" s="158"/>
      <c r="O65" s="158"/>
      <c r="P65" s="158"/>
      <c r="Q65" s="158"/>
      <c r="R65" s="158"/>
      <c r="S65" s="158"/>
      <c r="T65" s="159"/>
      <c r="U65" s="158"/>
      <c r="V65" s="148"/>
      <c r="W65" s="148"/>
      <c r="X65" s="148"/>
      <c r="Y65" s="148"/>
      <c r="Z65" s="148"/>
      <c r="AA65" s="148"/>
      <c r="AB65" s="148"/>
      <c r="AC65" s="148"/>
      <c r="AD65" s="148" t="s">
        <v>106</v>
      </c>
      <c r="AE65" s="148">
        <v>0</v>
      </c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>
      <c r="A66" s="149"/>
      <c r="B66" s="155"/>
      <c r="C66" s="197" t="s">
        <v>172</v>
      </c>
      <c r="D66" s="160"/>
      <c r="E66" s="168">
        <v>-0.54</v>
      </c>
      <c r="F66" s="174"/>
      <c r="G66" s="174"/>
      <c r="H66" s="174"/>
      <c r="I66" s="174"/>
      <c r="J66" s="174"/>
      <c r="K66" s="174"/>
      <c r="L66" s="174"/>
      <c r="M66" s="174"/>
      <c r="N66" s="158"/>
      <c r="O66" s="158"/>
      <c r="P66" s="158"/>
      <c r="Q66" s="158"/>
      <c r="R66" s="158"/>
      <c r="S66" s="158"/>
      <c r="T66" s="159"/>
      <c r="U66" s="158"/>
      <c r="V66" s="148"/>
      <c r="W66" s="148"/>
      <c r="X66" s="148"/>
      <c r="Y66" s="148"/>
      <c r="Z66" s="148"/>
      <c r="AA66" s="148"/>
      <c r="AB66" s="148"/>
      <c r="AC66" s="148"/>
      <c r="AD66" s="148" t="s">
        <v>106</v>
      </c>
      <c r="AE66" s="148">
        <v>0</v>
      </c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>
      <c r="A67" s="150" t="s">
        <v>99</v>
      </c>
      <c r="B67" s="156" t="s">
        <v>59</v>
      </c>
      <c r="C67" s="198" t="s">
        <v>60</v>
      </c>
      <c r="D67" s="161"/>
      <c r="E67" s="169"/>
      <c r="F67" s="175"/>
      <c r="G67" s="175">
        <f>SUMIF(AD68:AD75,"&lt;&gt;NOR",G68:G75)</f>
        <v>0</v>
      </c>
      <c r="H67" s="175"/>
      <c r="I67" s="175">
        <f>SUM(I68:I75)</f>
        <v>0</v>
      </c>
      <c r="J67" s="175"/>
      <c r="K67" s="175">
        <f>SUM(K68:K75)</f>
        <v>0</v>
      </c>
      <c r="L67" s="175"/>
      <c r="M67" s="175">
        <f>SUM(M68:M75)</f>
        <v>0</v>
      </c>
      <c r="N67" s="162"/>
      <c r="O67" s="162">
        <f>SUM(O68:O75)</f>
        <v>5.5100000000000003E-2</v>
      </c>
      <c r="P67" s="162"/>
      <c r="Q67" s="162">
        <f>SUM(Q68:Q75)</f>
        <v>50.279400000000003</v>
      </c>
      <c r="R67" s="162"/>
      <c r="S67" s="162"/>
      <c r="T67" s="163"/>
      <c r="U67" s="162">
        <f>SUM(U68:U75)</f>
        <v>254.77</v>
      </c>
      <c r="AD67" t="s">
        <v>100</v>
      </c>
    </row>
    <row r="68" spans="1:59" outlineLevel="1">
      <c r="A68" s="149">
        <v>15</v>
      </c>
      <c r="B68" s="155" t="s">
        <v>147</v>
      </c>
      <c r="C68" s="196" t="s">
        <v>173</v>
      </c>
      <c r="D68" s="157" t="s">
        <v>114</v>
      </c>
      <c r="E68" s="167">
        <v>20.949750000000002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58">
        <v>2.63E-3</v>
      </c>
      <c r="O68" s="158">
        <f>ROUND(E68*N68,5)</f>
        <v>5.5100000000000003E-2</v>
      </c>
      <c r="P68" s="158">
        <v>2.4</v>
      </c>
      <c r="Q68" s="158">
        <f>ROUND(E68*P68,5)</f>
        <v>50.279400000000003</v>
      </c>
      <c r="R68" s="158"/>
      <c r="S68" s="211" t="s">
        <v>147</v>
      </c>
      <c r="T68" s="159">
        <v>12.161</v>
      </c>
      <c r="U68" s="158">
        <f>ROUND(E68*T68,2)</f>
        <v>254.77</v>
      </c>
      <c r="V68" s="148"/>
      <c r="W68" s="148"/>
      <c r="X68" s="148"/>
      <c r="Y68" s="148"/>
      <c r="Z68" s="148"/>
      <c r="AA68" s="148"/>
      <c r="AB68" s="148"/>
      <c r="AC68" s="148"/>
      <c r="AD68" s="148" t="s">
        <v>104</v>
      </c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>
      <c r="A69" s="149"/>
      <c r="B69" s="155"/>
      <c r="C69" s="199" t="s">
        <v>154</v>
      </c>
      <c r="D69" s="164"/>
      <c r="E69" s="170"/>
      <c r="F69" s="174"/>
      <c r="G69" s="174"/>
      <c r="H69" s="174"/>
      <c r="I69" s="174"/>
      <c r="J69" s="174"/>
      <c r="K69" s="174"/>
      <c r="L69" s="174"/>
      <c r="M69" s="174"/>
      <c r="N69" s="158"/>
      <c r="O69" s="158"/>
      <c r="P69" s="158"/>
      <c r="Q69" s="158"/>
      <c r="R69" s="158"/>
      <c r="S69" s="158"/>
      <c r="T69" s="159"/>
      <c r="U69" s="158"/>
      <c r="V69" s="148"/>
      <c r="W69" s="148"/>
      <c r="X69" s="148"/>
      <c r="Y69" s="148"/>
      <c r="Z69" s="148"/>
      <c r="AA69" s="148"/>
      <c r="AB69" s="148"/>
      <c r="AC69" s="148"/>
      <c r="AD69" s="148" t="s">
        <v>106</v>
      </c>
      <c r="AE69" s="148">
        <v>2</v>
      </c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ht="20.6" outlineLevel="1">
      <c r="A70" s="149"/>
      <c r="B70" s="155"/>
      <c r="C70" s="200" t="s">
        <v>174</v>
      </c>
      <c r="D70" s="164"/>
      <c r="E70" s="170">
        <v>15.537599999999999</v>
      </c>
      <c r="F70" s="174"/>
      <c r="G70" s="174"/>
      <c r="H70" s="174"/>
      <c r="I70" s="174"/>
      <c r="J70" s="174"/>
      <c r="K70" s="174"/>
      <c r="L70" s="174"/>
      <c r="M70" s="174"/>
      <c r="N70" s="158"/>
      <c r="O70" s="158"/>
      <c r="P70" s="158"/>
      <c r="Q70" s="158"/>
      <c r="R70" s="158"/>
      <c r="S70" s="158"/>
      <c r="T70" s="159"/>
      <c r="U70" s="158"/>
      <c r="V70" s="148"/>
      <c r="W70" s="148"/>
      <c r="X70" s="148"/>
      <c r="Y70" s="148"/>
      <c r="Z70" s="148"/>
      <c r="AA70" s="148"/>
      <c r="AB70" s="148"/>
      <c r="AC70" s="148"/>
      <c r="AD70" s="148" t="s">
        <v>106</v>
      </c>
      <c r="AE70" s="148">
        <v>2</v>
      </c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>
      <c r="A71" s="149"/>
      <c r="B71" s="155"/>
      <c r="C71" s="200" t="s">
        <v>175</v>
      </c>
      <c r="D71" s="164"/>
      <c r="E71" s="170">
        <v>4.6281840000000001</v>
      </c>
      <c r="F71" s="174"/>
      <c r="G71" s="174"/>
      <c r="H71" s="174"/>
      <c r="I71" s="174"/>
      <c r="J71" s="174"/>
      <c r="K71" s="174"/>
      <c r="L71" s="174"/>
      <c r="M71" s="174"/>
      <c r="N71" s="158"/>
      <c r="O71" s="158"/>
      <c r="P71" s="158"/>
      <c r="Q71" s="158"/>
      <c r="R71" s="158"/>
      <c r="S71" s="158"/>
      <c r="T71" s="159"/>
      <c r="U71" s="158"/>
      <c r="V71" s="148"/>
      <c r="W71" s="148"/>
      <c r="X71" s="148"/>
      <c r="Y71" s="148"/>
      <c r="Z71" s="148"/>
      <c r="AA71" s="148"/>
      <c r="AB71" s="148"/>
      <c r="AC71" s="148"/>
      <c r="AD71" s="148" t="s">
        <v>106</v>
      </c>
      <c r="AE71" s="148">
        <v>2</v>
      </c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>
      <c r="A72" s="149"/>
      <c r="B72" s="155"/>
      <c r="C72" s="199" t="s">
        <v>159</v>
      </c>
      <c r="D72" s="164"/>
      <c r="E72" s="170"/>
      <c r="F72" s="174"/>
      <c r="G72" s="174"/>
      <c r="H72" s="174"/>
      <c r="I72" s="174"/>
      <c r="J72" s="174"/>
      <c r="K72" s="174"/>
      <c r="L72" s="174"/>
      <c r="M72" s="174"/>
      <c r="N72" s="158"/>
      <c r="O72" s="158"/>
      <c r="P72" s="158"/>
      <c r="Q72" s="158"/>
      <c r="R72" s="158"/>
      <c r="S72" s="158"/>
      <c r="T72" s="159"/>
      <c r="U72" s="158"/>
      <c r="V72" s="148"/>
      <c r="W72" s="148"/>
      <c r="X72" s="148"/>
      <c r="Y72" s="148"/>
      <c r="Z72" s="148"/>
      <c r="AA72" s="148"/>
      <c r="AB72" s="148"/>
      <c r="AC72" s="148"/>
      <c r="AD72" s="148" t="s">
        <v>106</v>
      </c>
      <c r="AE72" s="148">
        <v>0</v>
      </c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ht="30.9" outlineLevel="1">
      <c r="A73" s="149"/>
      <c r="B73" s="155"/>
      <c r="C73" s="197" t="s">
        <v>176</v>
      </c>
      <c r="D73" s="160"/>
      <c r="E73" s="168">
        <v>6.0592499999999996</v>
      </c>
      <c r="F73" s="174"/>
      <c r="G73" s="174"/>
      <c r="H73" s="174"/>
      <c r="I73" s="174"/>
      <c r="J73" s="174"/>
      <c r="K73" s="174"/>
      <c r="L73" s="174"/>
      <c r="M73" s="174"/>
      <c r="N73" s="158"/>
      <c r="O73" s="158"/>
      <c r="P73" s="158"/>
      <c r="Q73" s="158"/>
      <c r="R73" s="158"/>
      <c r="S73" s="158"/>
      <c r="T73" s="159"/>
      <c r="U73" s="158"/>
      <c r="V73" s="148"/>
      <c r="W73" s="148"/>
      <c r="X73" s="148"/>
      <c r="Y73" s="148"/>
      <c r="Z73" s="148"/>
      <c r="AA73" s="148"/>
      <c r="AB73" s="148"/>
      <c r="AC73" s="148"/>
      <c r="AD73" s="148" t="s">
        <v>106</v>
      </c>
      <c r="AE73" s="148">
        <v>0</v>
      </c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>
      <c r="A74" s="149"/>
      <c r="B74" s="155"/>
      <c r="C74" s="197" t="s">
        <v>177</v>
      </c>
      <c r="D74" s="160"/>
      <c r="E74" s="168">
        <v>0.77849999999999997</v>
      </c>
      <c r="F74" s="174"/>
      <c r="G74" s="174"/>
      <c r="H74" s="174"/>
      <c r="I74" s="174"/>
      <c r="J74" s="174"/>
      <c r="K74" s="174"/>
      <c r="L74" s="174"/>
      <c r="M74" s="174"/>
      <c r="N74" s="158"/>
      <c r="O74" s="158"/>
      <c r="P74" s="158"/>
      <c r="Q74" s="158"/>
      <c r="R74" s="158"/>
      <c r="S74" s="158"/>
      <c r="T74" s="159"/>
      <c r="U74" s="158"/>
      <c r="V74" s="148"/>
      <c r="W74" s="148"/>
      <c r="X74" s="148"/>
      <c r="Y74" s="148"/>
      <c r="Z74" s="148"/>
      <c r="AA74" s="148"/>
      <c r="AB74" s="148"/>
      <c r="AC74" s="148"/>
      <c r="AD74" s="148" t="s">
        <v>106</v>
      </c>
      <c r="AE74" s="148">
        <v>0</v>
      </c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>
      <c r="A75" s="149"/>
      <c r="B75" s="155"/>
      <c r="C75" s="197" t="s">
        <v>178</v>
      </c>
      <c r="D75" s="160"/>
      <c r="E75" s="168">
        <v>14.112</v>
      </c>
      <c r="F75" s="174"/>
      <c r="G75" s="174"/>
      <c r="H75" s="174"/>
      <c r="I75" s="174"/>
      <c r="J75" s="174"/>
      <c r="K75" s="174"/>
      <c r="L75" s="174"/>
      <c r="M75" s="174"/>
      <c r="N75" s="158"/>
      <c r="O75" s="158"/>
      <c r="P75" s="158"/>
      <c r="Q75" s="158"/>
      <c r="R75" s="158"/>
      <c r="S75" s="158"/>
      <c r="T75" s="159"/>
      <c r="U75" s="158"/>
      <c r="V75" s="148"/>
      <c r="W75" s="148"/>
      <c r="X75" s="148"/>
      <c r="Y75" s="148"/>
      <c r="Z75" s="148"/>
      <c r="AA75" s="148"/>
      <c r="AB75" s="148"/>
      <c r="AC75" s="148"/>
      <c r="AD75" s="148" t="s">
        <v>106</v>
      </c>
      <c r="AE75" s="148">
        <v>0</v>
      </c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>
      <c r="A76" s="150" t="s">
        <v>99</v>
      </c>
      <c r="B76" s="156" t="s">
        <v>61</v>
      </c>
      <c r="C76" s="198" t="s">
        <v>62</v>
      </c>
      <c r="D76" s="161"/>
      <c r="E76" s="169"/>
      <c r="F76" s="175"/>
      <c r="G76" s="175">
        <f>SUMIF(AD77:AD87,"&lt;&gt;NOR",G77:G87)</f>
        <v>0</v>
      </c>
      <c r="H76" s="175"/>
      <c r="I76" s="175">
        <f>SUM(I77:I87)</f>
        <v>0</v>
      </c>
      <c r="J76" s="175"/>
      <c r="K76" s="175">
        <f>SUM(K77:K87)</f>
        <v>0</v>
      </c>
      <c r="L76" s="175"/>
      <c r="M76" s="175">
        <f>SUM(M77:M87)</f>
        <v>0</v>
      </c>
      <c r="N76" s="162"/>
      <c r="O76" s="162">
        <f>SUM(O77:O87)</f>
        <v>0.13755000000000001</v>
      </c>
      <c r="P76" s="162"/>
      <c r="Q76" s="162">
        <f>SUM(Q77:Q87)</f>
        <v>165.83767</v>
      </c>
      <c r="R76" s="162"/>
      <c r="S76" s="162"/>
      <c r="T76" s="163"/>
      <c r="U76" s="162">
        <f>SUM(U77:U87)</f>
        <v>657.2</v>
      </c>
      <c r="AD76" t="s">
        <v>100</v>
      </c>
    </row>
    <row r="77" spans="1:59" outlineLevel="1">
      <c r="A77" s="149">
        <v>16</v>
      </c>
      <c r="B77" s="155" t="s">
        <v>147</v>
      </c>
      <c r="C77" s="196" t="s">
        <v>179</v>
      </c>
      <c r="D77" s="157" t="s">
        <v>114</v>
      </c>
      <c r="E77" s="167">
        <v>52.299030000000002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21</v>
      </c>
      <c r="M77" s="174">
        <f>G77*(1+L77/100)</f>
        <v>0</v>
      </c>
      <c r="N77" s="158">
        <v>2.63E-3</v>
      </c>
      <c r="O77" s="158">
        <f>ROUND(E77*N77,5)</f>
        <v>0.13755000000000001</v>
      </c>
      <c r="P77" s="158">
        <v>2.4</v>
      </c>
      <c r="Q77" s="158">
        <f>ROUND(E77*P77,5)</f>
        <v>125.51767</v>
      </c>
      <c r="R77" s="158"/>
      <c r="S77" s="211" t="s">
        <v>147</v>
      </c>
      <c r="T77" s="159">
        <v>12.161</v>
      </c>
      <c r="U77" s="158">
        <f>ROUND(E77*T77,2)</f>
        <v>636.01</v>
      </c>
      <c r="V77" s="148"/>
      <c r="W77" s="148"/>
      <c r="X77" s="148"/>
      <c r="Y77" s="148"/>
      <c r="Z77" s="148"/>
      <c r="AA77" s="148"/>
      <c r="AB77" s="148"/>
      <c r="AC77" s="148"/>
      <c r="AD77" s="148" t="s">
        <v>104</v>
      </c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41.15" outlineLevel="1">
      <c r="A78" s="149"/>
      <c r="B78" s="155"/>
      <c r="C78" s="197" t="s">
        <v>180</v>
      </c>
      <c r="D78" s="160"/>
      <c r="E78" s="168">
        <v>24.524999999999999</v>
      </c>
      <c r="F78" s="174"/>
      <c r="G78" s="174"/>
      <c r="H78" s="174"/>
      <c r="I78" s="174"/>
      <c r="J78" s="174"/>
      <c r="K78" s="174"/>
      <c r="L78" s="174"/>
      <c r="M78" s="174"/>
      <c r="N78" s="158"/>
      <c r="O78" s="158"/>
      <c r="P78" s="158"/>
      <c r="Q78" s="158"/>
      <c r="R78" s="158"/>
      <c r="S78" s="158"/>
      <c r="T78" s="159"/>
      <c r="U78" s="158"/>
      <c r="V78" s="148"/>
      <c r="W78" s="148"/>
      <c r="X78" s="148"/>
      <c r="Y78" s="148"/>
      <c r="Z78" s="148"/>
      <c r="AA78" s="148"/>
      <c r="AB78" s="148"/>
      <c r="AC78" s="148"/>
      <c r="AD78" s="148" t="s">
        <v>106</v>
      </c>
      <c r="AE78" s="148">
        <v>0</v>
      </c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outlineLevel="1">
      <c r="A79" s="149"/>
      <c r="B79" s="155"/>
      <c r="C79" s="197" t="s">
        <v>181</v>
      </c>
      <c r="D79" s="160"/>
      <c r="E79" s="168">
        <v>2.5668000000000002</v>
      </c>
      <c r="F79" s="174"/>
      <c r="G79" s="174"/>
      <c r="H79" s="174"/>
      <c r="I79" s="174"/>
      <c r="J79" s="174"/>
      <c r="K79" s="174"/>
      <c r="L79" s="174"/>
      <c r="M79" s="174"/>
      <c r="N79" s="158"/>
      <c r="O79" s="158"/>
      <c r="P79" s="158"/>
      <c r="Q79" s="158"/>
      <c r="R79" s="158"/>
      <c r="S79" s="158"/>
      <c r="T79" s="159"/>
      <c r="U79" s="158"/>
      <c r="V79" s="148"/>
      <c r="W79" s="148"/>
      <c r="X79" s="148"/>
      <c r="Y79" s="148"/>
      <c r="Z79" s="148"/>
      <c r="AA79" s="148"/>
      <c r="AB79" s="148"/>
      <c r="AC79" s="148"/>
      <c r="AD79" s="148" t="s">
        <v>106</v>
      </c>
      <c r="AE79" s="148">
        <v>0</v>
      </c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outlineLevel="1">
      <c r="A80" s="149"/>
      <c r="B80" s="155"/>
      <c r="C80" s="197" t="s">
        <v>182</v>
      </c>
      <c r="D80" s="160"/>
      <c r="E80" s="168">
        <v>19.422000000000001</v>
      </c>
      <c r="F80" s="174"/>
      <c r="G80" s="174"/>
      <c r="H80" s="174"/>
      <c r="I80" s="174"/>
      <c r="J80" s="174"/>
      <c r="K80" s="174"/>
      <c r="L80" s="174"/>
      <c r="M80" s="174"/>
      <c r="N80" s="158"/>
      <c r="O80" s="158"/>
      <c r="P80" s="158"/>
      <c r="Q80" s="158"/>
      <c r="R80" s="158"/>
      <c r="S80" s="158"/>
      <c r="T80" s="159"/>
      <c r="U80" s="158"/>
      <c r="V80" s="148"/>
      <c r="W80" s="148"/>
      <c r="X80" s="148"/>
      <c r="Y80" s="148"/>
      <c r="Z80" s="148"/>
      <c r="AA80" s="148"/>
      <c r="AB80" s="148"/>
      <c r="AC80" s="148"/>
      <c r="AD80" s="148" t="s">
        <v>106</v>
      </c>
      <c r="AE80" s="148">
        <v>0</v>
      </c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outlineLevel="1">
      <c r="A81" s="149"/>
      <c r="B81" s="155"/>
      <c r="C81" s="197" t="s">
        <v>183</v>
      </c>
      <c r="D81" s="160"/>
      <c r="E81" s="168">
        <v>5.7852300000000003</v>
      </c>
      <c r="F81" s="174"/>
      <c r="G81" s="174"/>
      <c r="H81" s="174"/>
      <c r="I81" s="174"/>
      <c r="J81" s="174"/>
      <c r="K81" s="174"/>
      <c r="L81" s="174"/>
      <c r="M81" s="174"/>
      <c r="N81" s="158"/>
      <c r="O81" s="158"/>
      <c r="P81" s="158"/>
      <c r="Q81" s="158"/>
      <c r="R81" s="158"/>
      <c r="S81" s="158"/>
      <c r="T81" s="159"/>
      <c r="U81" s="158"/>
      <c r="V81" s="148"/>
      <c r="W81" s="148"/>
      <c r="X81" s="148"/>
      <c r="Y81" s="148"/>
      <c r="Z81" s="148"/>
      <c r="AA81" s="148"/>
      <c r="AB81" s="148"/>
      <c r="AC81" s="148"/>
      <c r="AD81" s="148" t="s">
        <v>106</v>
      </c>
      <c r="AE81" s="148">
        <v>0</v>
      </c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ht="20.6" outlineLevel="1">
      <c r="A82" s="149">
        <v>17</v>
      </c>
      <c r="B82" s="155" t="s">
        <v>184</v>
      </c>
      <c r="C82" s="196" t="s">
        <v>185</v>
      </c>
      <c r="D82" s="157" t="s">
        <v>114</v>
      </c>
      <c r="E82" s="167">
        <v>20.16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58">
        <v>0</v>
      </c>
      <c r="O82" s="158">
        <f>ROUND(E82*N82,5)</f>
        <v>0</v>
      </c>
      <c r="P82" s="158">
        <v>2</v>
      </c>
      <c r="Q82" s="158">
        <f>ROUND(E82*P82,5)</f>
        <v>40.32</v>
      </c>
      <c r="R82" s="158"/>
      <c r="S82" s="211" t="s">
        <v>349</v>
      </c>
      <c r="T82" s="159">
        <v>1.0509999999999999</v>
      </c>
      <c r="U82" s="158">
        <f>ROUND(E82*T82,2)</f>
        <v>21.19</v>
      </c>
      <c r="V82" s="148"/>
      <c r="W82" s="148"/>
      <c r="X82" s="148"/>
      <c r="Y82" s="148"/>
      <c r="Z82" s="148"/>
      <c r="AA82" s="148"/>
      <c r="AB82" s="148"/>
      <c r="AC82" s="148"/>
      <c r="AD82" s="148" t="s">
        <v>104</v>
      </c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>
      <c r="A83" s="149"/>
      <c r="B83" s="155"/>
      <c r="C83" s="199" t="s">
        <v>154</v>
      </c>
      <c r="D83" s="164"/>
      <c r="E83" s="170"/>
      <c r="F83" s="174"/>
      <c r="G83" s="174"/>
      <c r="H83" s="174"/>
      <c r="I83" s="174"/>
      <c r="J83" s="174"/>
      <c r="K83" s="174"/>
      <c r="L83" s="174"/>
      <c r="M83" s="174"/>
      <c r="N83" s="158"/>
      <c r="O83" s="158"/>
      <c r="P83" s="158"/>
      <c r="Q83" s="158"/>
      <c r="R83" s="158"/>
      <c r="S83" s="158"/>
      <c r="T83" s="159"/>
      <c r="U83" s="158"/>
      <c r="V83" s="148"/>
      <c r="W83" s="148"/>
      <c r="X83" s="148"/>
      <c r="Y83" s="148"/>
      <c r="Z83" s="148"/>
      <c r="AA83" s="148"/>
      <c r="AB83" s="148"/>
      <c r="AC83" s="148"/>
      <c r="AD83" s="148" t="s">
        <v>106</v>
      </c>
      <c r="AE83" s="148">
        <v>2</v>
      </c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>
      <c r="A84" s="149"/>
      <c r="B84" s="155"/>
      <c r="C84" s="200" t="s">
        <v>186</v>
      </c>
      <c r="D84" s="164"/>
      <c r="E84" s="170">
        <v>129.47999999999999</v>
      </c>
      <c r="F84" s="174"/>
      <c r="G84" s="174"/>
      <c r="H84" s="174"/>
      <c r="I84" s="174"/>
      <c r="J84" s="174"/>
      <c r="K84" s="174"/>
      <c r="L84" s="174"/>
      <c r="M84" s="174"/>
      <c r="N84" s="158"/>
      <c r="O84" s="158"/>
      <c r="P84" s="158"/>
      <c r="Q84" s="158"/>
      <c r="R84" s="158"/>
      <c r="S84" s="158"/>
      <c r="T84" s="159"/>
      <c r="U84" s="158"/>
      <c r="V84" s="148"/>
      <c r="W84" s="148"/>
      <c r="X84" s="148"/>
      <c r="Y84" s="148"/>
      <c r="Z84" s="148"/>
      <c r="AA84" s="148"/>
      <c r="AB84" s="148"/>
      <c r="AC84" s="148"/>
      <c r="AD84" s="148" t="s">
        <v>106</v>
      </c>
      <c r="AE84" s="148">
        <v>2</v>
      </c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>
      <c r="A85" s="149"/>
      <c r="B85" s="155"/>
      <c r="C85" s="200" t="s">
        <v>187</v>
      </c>
      <c r="D85" s="164"/>
      <c r="E85" s="170">
        <v>38.568199999999997</v>
      </c>
      <c r="F85" s="174"/>
      <c r="G85" s="174"/>
      <c r="H85" s="174"/>
      <c r="I85" s="174"/>
      <c r="J85" s="174"/>
      <c r="K85" s="174"/>
      <c r="L85" s="174"/>
      <c r="M85" s="174"/>
      <c r="N85" s="158"/>
      <c r="O85" s="158"/>
      <c r="P85" s="158"/>
      <c r="Q85" s="158"/>
      <c r="R85" s="158"/>
      <c r="S85" s="158"/>
      <c r="T85" s="159"/>
      <c r="U85" s="158"/>
      <c r="V85" s="148"/>
      <c r="W85" s="148"/>
      <c r="X85" s="148"/>
      <c r="Y85" s="148"/>
      <c r="Z85" s="148"/>
      <c r="AA85" s="148"/>
      <c r="AB85" s="148"/>
      <c r="AC85" s="148"/>
      <c r="AD85" s="148" t="s">
        <v>106</v>
      </c>
      <c r="AE85" s="148">
        <v>2</v>
      </c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>
      <c r="A86" s="149"/>
      <c r="B86" s="155"/>
      <c r="C86" s="199" t="s">
        <v>159</v>
      </c>
      <c r="D86" s="164"/>
      <c r="E86" s="170"/>
      <c r="F86" s="174"/>
      <c r="G86" s="174"/>
      <c r="H86" s="174"/>
      <c r="I86" s="174"/>
      <c r="J86" s="174"/>
      <c r="K86" s="174"/>
      <c r="L86" s="174"/>
      <c r="M86" s="174"/>
      <c r="N86" s="158"/>
      <c r="O86" s="158"/>
      <c r="P86" s="158"/>
      <c r="Q86" s="158"/>
      <c r="R86" s="158"/>
      <c r="S86" s="158"/>
      <c r="T86" s="159"/>
      <c r="U86" s="158"/>
      <c r="V86" s="148"/>
      <c r="W86" s="148"/>
      <c r="X86" s="148"/>
      <c r="Y86" s="148"/>
      <c r="Z86" s="148"/>
      <c r="AA86" s="148"/>
      <c r="AB86" s="148"/>
      <c r="AC86" s="148"/>
      <c r="AD86" s="148" t="s">
        <v>106</v>
      </c>
      <c r="AE86" s="148">
        <v>0</v>
      </c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>
      <c r="A87" s="149"/>
      <c r="B87" s="155"/>
      <c r="C87" s="197" t="s">
        <v>188</v>
      </c>
      <c r="D87" s="160"/>
      <c r="E87" s="168">
        <v>20.16</v>
      </c>
      <c r="F87" s="174"/>
      <c r="G87" s="174"/>
      <c r="H87" s="174"/>
      <c r="I87" s="174"/>
      <c r="J87" s="174"/>
      <c r="K87" s="174"/>
      <c r="L87" s="174"/>
      <c r="M87" s="174"/>
      <c r="N87" s="158"/>
      <c r="O87" s="158"/>
      <c r="P87" s="158"/>
      <c r="Q87" s="158"/>
      <c r="R87" s="158"/>
      <c r="S87" s="158"/>
      <c r="T87" s="159"/>
      <c r="U87" s="158"/>
      <c r="V87" s="148"/>
      <c r="W87" s="148"/>
      <c r="X87" s="148"/>
      <c r="Y87" s="148"/>
      <c r="Z87" s="148"/>
      <c r="AA87" s="148"/>
      <c r="AB87" s="148"/>
      <c r="AC87" s="148"/>
      <c r="AD87" s="148" t="s">
        <v>106</v>
      </c>
      <c r="AE87" s="148">
        <v>0</v>
      </c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>
      <c r="A88" s="150" t="s">
        <v>99</v>
      </c>
      <c r="B88" s="156" t="s">
        <v>63</v>
      </c>
      <c r="C88" s="198" t="s">
        <v>64</v>
      </c>
      <c r="D88" s="161"/>
      <c r="E88" s="169"/>
      <c r="F88" s="175"/>
      <c r="G88" s="175">
        <f>SUMIF(AD89:AD99,"&lt;&gt;NOR",G89:G99)</f>
        <v>0</v>
      </c>
      <c r="H88" s="175"/>
      <c r="I88" s="175">
        <f>SUM(I89:I99)</f>
        <v>0</v>
      </c>
      <c r="J88" s="175"/>
      <c r="K88" s="175">
        <f>SUM(K89:K99)</f>
        <v>0</v>
      </c>
      <c r="L88" s="175"/>
      <c r="M88" s="175">
        <f>SUM(M89:M99)</f>
        <v>0</v>
      </c>
      <c r="N88" s="162"/>
      <c r="O88" s="162">
        <f>SUM(O89:O99)</f>
        <v>5.4260000000000003E-2</v>
      </c>
      <c r="P88" s="162"/>
      <c r="Q88" s="162">
        <f>SUM(Q89:Q99)</f>
        <v>199.8152</v>
      </c>
      <c r="R88" s="162"/>
      <c r="S88" s="162"/>
      <c r="T88" s="163"/>
      <c r="U88" s="162">
        <f>SUM(U89:U99)</f>
        <v>513.53</v>
      </c>
      <c r="AD88" t="s">
        <v>100</v>
      </c>
    </row>
    <row r="89" spans="1:59" outlineLevel="1">
      <c r="A89" s="149">
        <v>18</v>
      </c>
      <c r="B89" s="155" t="s">
        <v>189</v>
      </c>
      <c r="C89" s="196" t="s">
        <v>190</v>
      </c>
      <c r="D89" s="157" t="s">
        <v>126</v>
      </c>
      <c r="E89" s="167">
        <v>102.9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58">
        <v>0</v>
      </c>
      <c r="O89" s="158">
        <f>ROUND(E89*N89,5)</f>
        <v>0</v>
      </c>
      <c r="P89" s="158">
        <v>0.13800000000000001</v>
      </c>
      <c r="Q89" s="158">
        <f>ROUND(E89*P89,5)</f>
        <v>14.200200000000001</v>
      </c>
      <c r="R89" s="158"/>
      <c r="S89" s="211" t="s">
        <v>349</v>
      </c>
      <c r="T89" s="159">
        <v>0.16</v>
      </c>
      <c r="U89" s="158">
        <f>ROUND(E89*T89,2)</f>
        <v>16.46</v>
      </c>
      <c r="V89" s="148"/>
      <c r="W89" s="148"/>
      <c r="X89" s="148"/>
      <c r="Y89" s="148"/>
      <c r="Z89" s="148"/>
      <c r="AA89" s="148"/>
      <c r="AB89" s="148"/>
      <c r="AC89" s="148"/>
      <c r="AD89" s="148" t="s">
        <v>104</v>
      </c>
      <c r="AE89" s="148"/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</row>
    <row r="90" spans="1:59" outlineLevel="1">
      <c r="A90" s="149"/>
      <c r="B90" s="155"/>
      <c r="C90" s="197" t="s">
        <v>191</v>
      </c>
      <c r="D90" s="160"/>
      <c r="E90" s="168">
        <v>102.9</v>
      </c>
      <c r="F90" s="174"/>
      <c r="G90" s="174"/>
      <c r="H90" s="174"/>
      <c r="I90" s="174"/>
      <c r="J90" s="174"/>
      <c r="K90" s="174"/>
      <c r="L90" s="174"/>
      <c r="M90" s="174"/>
      <c r="N90" s="158"/>
      <c r="O90" s="158"/>
      <c r="P90" s="158"/>
      <c r="Q90" s="158"/>
      <c r="R90" s="158"/>
      <c r="S90" s="158"/>
      <c r="T90" s="159"/>
      <c r="U90" s="158"/>
      <c r="V90" s="148"/>
      <c r="W90" s="148"/>
      <c r="X90" s="148"/>
      <c r="Y90" s="148"/>
      <c r="Z90" s="148"/>
      <c r="AA90" s="148"/>
      <c r="AB90" s="148"/>
      <c r="AC90" s="148"/>
      <c r="AD90" s="148" t="s">
        <v>106</v>
      </c>
      <c r="AE90" s="148">
        <v>0</v>
      </c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</row>
    <row r="91" spans="1:59" outlineLevel="1">
      <c r="A91" s="149">
        <v>19</v>
      </c>
      <c r="B91" s="155" t="s">
        <v>192</v>
      </c>
      <c r="C91" s="196" t="s">
        <v>193</v>
      </c>
      <c r="D91" s="157" t="s">
        <v>126</v>
      </c>
      <c r="E91" s="167">
        <v>309.2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58">
        <v>0</v>
      </c>
      <c r="O91" s="158">
        <f>ROUND(E91*N91,5)</f>
        <v>0</v>
      </c>
      <c r="P91" s="158">
        <v>0.22</v>
      </c>
      <c r="Q91" s="158">
        <f>ROUND(E91*P91,5)</f>
        <v>68.024000000000001</v>
      </c>
      <c r="R91" s="158"/>
      <c r="S91" s="211" t="s">
        <v>349</v>
      </c>
      <c r="T91" s="159">
        <v>0.42099999999999999</v>
      </c>
      <c r="U91" s="158">
        <f>ROUND(E91*T91,2)</f>
        <v>130.16999999999999</v>
      </c>
      <c r="V91" s="148"/>
      <c r="W91" s="148"/>
      <c r="X91" s="148"/>
      <c r="Y91" s="148"/>
      <c r="Z91" s="148"/>
      <c r="AA91" s="148"/>
      <c r="AB91" s="148"/>
      <c r="AC91" s="148"/>
      <c r="AD91" s="148" t="s">
        <v>104</v>
      </c>
      <c r="AE91" s="148"/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>
      <c r="A92" s="149"/>
      <c r="B92" s="155"/>
      <c r="C92" s="197" t="s">
        <v>191</v>
      </c>
      <c r="D92" s="160"/>
      <c r="E92" s="168">
        <v>102.9</v>
      </c>
      <c r="F92" s="174"/>
      <c r="G92" s="174"/>
      <c r="H92" s="174"/>
      <c r="I92" s="174"/>
      <c r="J92" s="174"/>
      <c r="K92" s="174"/>
      <c r="L92" s="174"/>
      <c r="M92" s="174"/>
      <c r="N92" s="158"/>
      <c r="O92" s="158"/>
      <c r="P92" s="158"/>
      <c r="Q92" s="158"/>
      <c r="R92" s="158"/>
      <c r="S92" s="158"/>
      <c r="T92" s="159"/>
      <c r="U92" s="158"/>
      <c r="V92" s="148"/>
      <c r="W92" s="148"/>
      <c r="X92" s="148"/>
      <c r="Y92" s="148"/>
      <c r="Z92" s="148"/>
      <c r="AA92" s="148"/>
      <c r="AB92" s="148"/>
      <c r="AC92" s="148"/>
      <c r="AD92" s="148" t="s">
        <v>106</v>
      </c>
      <c r="AE92" s="148">
        <v>0</v>
      </c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>
      <c r="A93" s="149"/>
      <c r="B93" s="155"/>
      <c r="C93" s="197" t="s">
        <v>194</v>
      </c>
      <c r="D93" s="160"/>
      <c r="E93" s="168">
        <v>206.3</v>
      </c>
      <c r="F93" s="174"/>
      <c r="G93" s="174"/>
      <c r="H93" s="174"/>
      <c r="I93" s="174"/>
      <c r="J93" s="174"/>
      <c r="K93" s="174"/>
      <c r="L93" s="174"/>
      <c r="M93" s="174"/>
      <c r="N93" s="158"/>
      <c r="O93" s="158"/>
      <c r="P93" s="158"/>
      <c r="Q93" s="158"/>
      <c r="R93" s="158"/>
      <c r="S93" s="158"/>
      <c r="T93" s="159"/>
      <c r="U93" s="158"/>
      <c r="V93" s="148"/>
      <c r="W93" s="148"/>
      <c r="X93" s="148"/>
      <c r="Y93" s="148"/>
      <c r="Z93" s="148"/>
      <c r="AA93" s="148"/>
      <c r="AB93" s="148"/>
      <c r="AC93" s="148"/>
      <c r="AD93" s="148" t="s">
        <v>106</v>
      </c>
      <c r="AE93" s="148">
        <v>0</v>
      </c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>
      <c r="A94" s="149">
        <v>20</v>
      </c>
      <c r="B94" s="155" t="s">
        <v>147</v>
      </c>
      <c r="C94" s="196" t="s">
        <v>179</v>
      </c>
      <c r="D94" s="157" t="s">
        <v>114</v>
      </c>
      <c r="E94" s="167">
        <v>20.63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58">
        <v>2.63E-3</v>
      </c>
      <c r="O94" s="158">
        <f>ROUND(E94*N94,5)</f>
        <v>5.4260000000000003E-2</v>
      </c>
      <c r="P94" s="158">
        <v>2.4</v>
      </c>
      <c r="Q94" s="158">
        <f>ROUND(E94*P94,5)</f>
        <v>49.512</v>
      </c>
      <c r="R94" s="158"/>
      <c r="S94" s="211" t="s">
        <v>147</v>
      </c>
      <c r="T94" s="159">
        <v>12.161</v>
      </c>
      <c r="U94" s="158">
        <f>ROUND(E94*T94,2)</f>
        <v>250.88</v>
      </c>
      <c r="V94" s="148"/>
      <c r="W94" s="148"/>
      <c r="X94" s="148"/>
      <c r="Y94" s="148"/>
      <c r="Z94" s="148"/>
      <c r="AA94" s="148"/>
      <c r="AB94" s="148"/>
      <c r="AC94" s="148"/>
      <c r="AD94" s="148" t="s">
        <v>104</v>
      </c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>
      <c r="A95" s="149"/>
      <c r="B95" s="155"/>
      <c r="C95" s="197" t="s">
        <v>195</v>
      </c>
      <c r="D95" s="160"/>
      <c r="E95" s="168">
        <v>20.63</v>
      </c>
      <c r="F95" s="174"/>
      <c r="G95" s="174"/>
      <c r="H95" s="174"/>
      <c r="I95" s="174"/>
      <c r="J95" s="174"/>
      <c r="K95" s="174"/>
      <c r="L95" s="174"/>
      <c r="M95" s="174"/>
      <c r="N95" s="158"/>
      <c r="O95" s="158"/>
      <c r="P95" s="158"/>
      <c r="Q95" s="158"/>
      <c r="R95" s="158"/>
      <c r="S95" s="158"/>
      <c r="T95" s="159"/>
      <c r="U95" s="158"/>
      <c r="V95" s="148"/>
      <c r="W95" s="148"/>
      <c r="X95" s="148"/>
      <c r="Y95" s="148"/>
      <c r="Z95" s="148"/>
      <c r="AA95" s="148"/>
      <c r="AB95" s="148"/>
      <c r="AC95" s="148"/>
      <c r="AD95" s="148" t="s">
        <v>106</v>
      </c>
      <c r="AE95" s="148">
        <v>0</v>
      </c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>
      <c r="A96" s="149">
        <v>21</v>
      </c>
      <c r="B96" s="155" t="s">
        <v>196</v>
      </c>
      <c r="C96" s="196" t="s">
        <v>197</v>
      </c>
      <c r="D96" s="157" t="s">
        <v>126</v>
      </c>
      <c r="E96" s="167">
        <v>206.3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58">
        <v>0</v>
      </c>
      <c r="O96" s="158">
        <f>ROUND(E96*N96,5)</f>
        <v>0</v>
      </c>
      <c r="P96" s="158">
        <v>0.33</v>
      </c>
      <c r="Q96" s="158">
        <f>ROUND(E96*P96,5)</f>
        <v>68.078999999999994</v>
      </c>
      <c r="R96" s="158"/>
      <c r="S96" s="211" t="s">
        <v>349</v>
      </c>
      <c r="T96" s="159">
        <v>0.52649999999999997</v>
      </c>
      <c r="U96" s="158">
        <f>ROUND(E96*T96,2)</f>
        <v>108.62</v>
      </c>
      <c r="V96" s="148"/>
      <c r="W96" s="148"/>
      <c r="X96" s="148"/>
      <c r="Y96" s="148"/>
      <c r="Z96" s="148"/>
      <c r="AA96" s="148"/>
      <c r="AB96" s="148"/>
      <c r="AC96" s="148"/>
      <c r="AD96" s="148" t="s">
        <v>104</v>
      </c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>
      <c r="A97" s="149"/>
      <c r="B97" s="155"/>
      <c r="C97" s="197" t="s">
        <v>194</v>
      </c>
      <c r="D97" s="160"/>
      <c r="E97" s="168">
        <v>206.3</v>
      </c>
      <c r="F97" s="174"/>
      <c r="G97" s="174"/>
      <c r="H97" s="174"/>
      <c r="I97" s="174"/>
      <c r="J97" s="174"/>
      <c r="K97" s="174"/>
      <c r="L97" s="174"/>
      <c r="M97" s="174"/>
      <c r="N97" s="158"/>
      <c r="O97" s="158"/>
      <c r="P97" s="158"/>
      <c r="Q97" s="158"/>
      <c r="R97" s="158"/>
      <c r="S97" s="158"/>
      <c r="T97" s="159"/>
      <c r="U97" s="158"/>
      <c r="V97" s="148"/>
      <c r="W97" s="148"/>
      <c r="X97" s="148"/>
      <c r="Y97" s="148"/>
      <c r="Z97" s="148"/>
      <c r="AA97" s="148"/>
      <c r="AB97" s="148"/>
      <c r="AC97" s="148"/>
      <c r="AD97" s="148" t="s">
        <v>106</v>
      </c>
      <c r="AE97" s="148">
        <v>0</v>
      </c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>
      <c r="A98" s="149">
        <v>22</v>
      </c>
      <c r="B98" s="155" t="s">
        <v>198</v>
      </c>
      <c r="C98" s="196" t="s">
        <v>199</v>
      </c>
      <c r="D98" s="157" t="s">
        <v>133</v>
      </c>
      <c r="E98" s="167">
        <v>100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58">
        <v>0</v>
      </c>
      <c r="O98" s="158">
        <f>ROUND(E98*N98,5)</f>
        <v>0</v>
      </c>
      <c r="P98" s="158">
        <v>0</v>
      </c>
      <c r="Q98" s="158">
        <f>ROUND(E98*P98,5)</f>
        <v>0</v>
      </c>
      <c r="R98" s="158"/>
      <c r="S98" s="211" t="s">
        <v>349</v>
      </c>
      <c r="T98" s="159">
        <v>7.3999999999999996E-2</v>
      </c>
      <c r="U98" s="158">
        <f>ROUND(E98*T98,2)</f>
        <v>7.4</v>
      </c>
      <c r="V98" s="148"/>
      <c r="W98" s="148"/>
      <c r="X98" s="148"/>
      <c r="Y98" s="148"/>
      <c r="Z98" s="148"/>
      <c r="AA98" s="148"/>
      <c r="AB98" s="148"/>
      <c r="AC98" s="148"/>
      <c r="AD98" s="148" t="s">
        <v>104</v>
      </c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>
      <c r="A99" s="149"/>
      <c r="B99" s="155"/>
      <c r="C99" s="197" t="s">
        <v>200</v>
      </c>
      <c r="D99" s="160"/>
      <c r="E99" s="168">
        <v>100</v>
      </c>
      <c r="F99" s="174"/>
      <c r="G99" s="174"/>
      <c r="H99" s="174"/>
      <c r="I99" s="174"/>
      <c r="J99" s="174"/>
      <c r="K99" s="174"/>
      <c r="L99" s="174"/>
      <c r="M99" s="174"/>
      <c r="N99" s="158"/>
      <c r="O99" s="158"/>
      <c r="P99" s="158"/>
      <c r="Q99" s="158"/>
      <c r="R99" s="158"/>
      <c r="S99" s="158"/>
      <c r="T99" s="159"/>
      <c r="U99" s="158"/>
      <c r="V99" s="148"/>
      <c r="W99" s="148"/>
      <c r="X99" s="148"/>
      <c r="Y99" s="148"/>
      <c r="Z99" s="148"/>
      <c r="AA99" s="148"/>
      <c r="AB99" s="148"/>
      <c r="AC99" s="148"/>
      <c r="AD99" s="148" t="s">
        <v>106</v>
      </c>
      <c r="AE99" s="148">
        <v>0</v>
      </c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>
      <c r="A100" s="150" t="s">
        <v>99</v>
      </c>
      <c r="B100" s="156" t="s">
        <v>65</v>
      </c>
      <c r="C100" s="198" t="s">
        <v>66</v>
      </c>
      <c r="D100" s="161"/>
      <c r="E100" s="169"/>
      <c r="F100" s="175"/>
      <c r="G100" s="175">
        <f>SUMIF(AD101:AD160,"&lt;&gt;NOR",G101:G160)</f>
        <v>0</v>
      </c>
      <c r="H100" s="175"/>
      <c r="I100" s="175">
        <f>SUM(I101:I160)</f>
        <v>0</v>
      </c>
      <c r="J100" s="175"/>
      <c r="K100" s="175">
        <f>SUM(K101:K160)</f>
        <v>0</v>
      </c>
      <c r="L100" s="175"/>
      <c r="M100" s="175">
        <f>SUM(M101:M160)</f>
        <v>0</v>
      </c>
      <c r="N100" s="162"/>
      <c r="O100" s="162">
        <f>SUM(O101:O160)</f>
        <v>7.3669999999999999E-2</v>
      </c>
      <c r="P100" s="162"/>
      <c r="Q100" s="162">
        <f>SUM(Q101:Q160)</f>
        <v>23.006810000000002</v>
      </c>
      <c r="R100" s="162"/>
      <c r="S100" s="162"/>
      <c r="T100" s="163"/>
      <c r="U100" s="162">
        <f>SUM(U101:U160)</f>
        <v>203.44999999999996</v>
      </c>
      <c r="AD100" t="s">
        <v>100</v>
      </c>
    </row>
    <row r="101" spans="1:59" ht="20.6" outlineLevel="1">
      <c r="A101" s="149">
        <v>23</v>
      </c>
      <c r="B101" s="155" t="s">
        <v>147</v>
      </c>
      <c r="C101" s="218" t="s">
        <v>352</v>
      </c>
      <c r="D101" s="157" t="s">
        <v>201</v>
      </c>
      <c r="E101" s="167">
        <v>0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21</v>
      </c>
      <c r="M101" s="174">
        <f>G101*(1+L101/100)</f>
        <v>0</v>
      </c>
      <c r="N101" s="158">
        <v>0</v>
      </c>
      <c r="O101" s="158">
        <f>ROUND(E101*N101,5)</f>
        <v>0</v>
      </c>
      <c r="P101" s="158">
        <v>0</v>
      </c>
      <c r="Q101" s="158">
        <f>ROUND(E101*P101,5)</f>
        <v>0</v>
      </c>
      <c r="R101" s="158"/>
      <c r="S101" s="211" t="s">
        <v>147</v>
      </c>
      <c r="T101" s="159">
        <v>0</v>
      </c>
      <c r="U101" s="158">
        <f>ROUND(E101*T101,2)</f>
        <v>0</v>
      </c>
      <c r="V101" s="148"/>
      <c r="W101" s="148"/>
      <c r="X101" s="148"/>
      <c r="Y101" s="148"/>
      <c r="Z101" s="148"/>
      <c r="AA101" s="148"/>
      <c r="AB101" s="148"/>
      <c r="AC101" s="148"/>
      <c r="AD101" s="148" t="s">
        <v>104</v>
      </c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>
      <c r="A102" s="149">
        <v>24</v>
      </c>
      <c r="B102" s="155" t="s">
        <v>202</v>
      </c>
      <c r="C102" s="196" t="s">
        <v>203</v>
      </c>
      <c r="D102" s="157" t="s">
        <v>126</v>
      </c>
      <c r="E102" s="167">
        <v>19.503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58">
        <v>1.17E-3</v>
      </c>
      <c r="O102" s="158">
        <f>ROUND(E102*N102,5)</f>
        <v>2.282E-2</v>
      </c>
      <c r="P102" s="158">
        <v>7.5999999999999998E-2</v>
      </c>
      <c r="Q102" s="158">
        <f>ROUND(E102*P102,5)</f>
        <v>1.4822299999999999</v>
      </c>
      <c r="R102" s="158"/>
      <c r="S102" s="211" t="s">
        <v>349</v>
      </c>
      <c r="T102" s="159">
        <v>0.93899999999999995</v>
      </c>
      <c r="U102" s="158">
        <f>ROUND(E102*T102,2)</f>
        <v>18.309999999999999</v>
      </c>
      <c r="V102" s="148"/>
      <c r="W102" s="148"/>
      <c r="X102" s="148"/>
      <c r="Y102" s="148"/>
      <c r="Z102" s="148"/>
      <c r="AA102" s="148"/>
      <c r="AB102" s="148"/>
      <c r="AC102" s="148"/>
      <c r="AD102" s="148" t="s">
        <v>104</v>
      </c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>
      <c r="A103" s="149"/>
      <c r="B103" s="155"/>
      <c r="C103" s="197" t="s">
        <v>204</v>
      </c>
      <c r="D103" s="160"/>
      <c r="E103" s="168">
        <v>12.608000000000001</v>
      </c>
      <c r="F103" s="174"/>
      <c r="G103" s="174"/>
      <c r="H103" s="174"/>
      <c r="I103" s="174"/>
      <c r="J103" s="174"/>
      <c r="K103" s="174"/>
      <c r="L103" s="174"/>
      <c r="M103" s="174"/>
      <c r="N103" s="158"/>
      <c r="O103" s="158"/>
      <c r="P103" s="158"/>
      <c r="Q103" s="158"/>
      <c r="R103" s="158"/>
      <c r="S103" s="158"/>
      <c r="T103" s="159"/>
      <c r="U103" s="158"/>
      <c r="V103" s="148"/>
      <c r="W103" s="148"/>
      <c r="X103" s="148"/>
      <c r="Y103" s="148"/>
      <c r="Z103" s="148"/>
      <c r="AA103" s="148"/>
      <c r="AB103" s="148"/>
      <c r="AC103" s="148"/>
      <c r="AD103" s="148" t="s">
        <v>106</v>
      </c>
      <c r="AE103" s="148">
        <v>0</v>
      </c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>
      <c r="A104" s="149"/>
      <c r="B104" s="155"/>
      <c r="C104" s="197" t="s">
        <v>205</v>
      </c>
      <c r="D104" s="160"/>
      <c r="E104" s="168">
        <v>6.8949999999999996</v>
      </c>
      <c r="F104" s="174"/>
      <c r="G104" s="174"/>
      <c r="H104" s="174"/>
      <c r="I104" s="174"/>
      <c r="J104" s="174"/>
      <c r="K104" s="174"/>
      <c r="L104" s="174"/>
      <c r="M104" s="174"/>
      <c r="N104" s="158"/>
      <c r="O104" s="158"/>
      <c r="P104" s="158"/>
      <c r="Q104" s="158"/>
      <c r="R104" s="158"/>
      <c r="S104" s="158"/>
      <c r="T104" s="159"/>
      <c r="U104" s="158"/>
      <c r="V104" s="148"/>
      <c r="W104" s="148"/>
      <c r="X104" s="148"/>
      <c r="Y104" s="148"/>
      <c r="Z104" s="148"/>
      <c r="AA104" s="148"/>
      <c r="AB104" s="148"/>
      <c r="AC104" s="148"/>
      <c r="AD104" s="148" t="s">
        <v>106</v>
      </c>
      <c r="AE104" s="148">
        <v>0</v>
      </c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>
      <c r="A105" s="149">
        <v>25</v>
      </c>
      <c r="B105" s="155" t="s">
        <v>206</v>
      </c>
      <c r="C105" s="196" t="s">
        <v>207</v>
      </c>
      <c r="D105" s="157" t="s">
        <v>103</v>
      </c>
      <c r="E105" s="167">
        <v>13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58">
        <v>0</v>
      </c>
      <c r="O105" s="158">
        <f>ROUND(E105*N105,5)</f>
        <v>0</v>
      </c>
      <c r="P105" s="158">
        <v>0</v>
      </c>
      <c r="Q105" s="158">
        <f>ROUND(E105*P105,5)</f>
        <v>0</v>
      </c>
      <c r="R105" s="158"/>
      <c r="S105" s="211" t="s">
        <v>349</v>
      </c>
      <c r="T105" s="159">
        <v>0.05</v>
      </c>
      <c r="U105" s="158">
        <f>ROUND(E105*T105,2)</f>
        <v>0.65</v>
      </c>
      <c r="V105" s="148"/>
      <c r="W105" s="148"/>
      <c r="X105" s="148"/>
      <c r="Y105" s="148"/>
      <c r="Z105" s="148"/>
      <c r="AA105" s="148"/>
      <c r="AB105" s="148"/>
      <c r="AC105" s="148"/>
      <c r="AD105" s="148" t="s">
        <v>104</v>
      </c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>
      <c r="A106" s="149"/>
      <c r="B106" s="155"/>
      <c r="C106" s="197" t="s">
        <v>208</v>
      </c>
      <c r="D106" s="160"/>
      <c r="E106" s="168">
        <v>13</v>
      </c>
      <c r="F106" s="174"/>
      <c r="G106" s="174"/>
      <c r="H106" s="174"/>
      <c r="I106" s="174"/>
      <c r="J106" s="174"/>
      <c r="K106" s="174"/>
      <c r="L106" s="174"/>
      <c r="M106" s="174"/>
      <c r="N106" s="158"/>
      <c r="O106" s="158"/>
      <c r="P106" s="158"/>
      <c r="Q106" s="158"/>
      <c r="R106" s="158"/>
      <c r="S106" s="158"/>
      <c r="T106" s="159"/>
      <c r="U106" s="158"/>
      <c r="V106" s="148"/>
      <c r="W106" s="148"/>
      <c r="X106" s="148"/>
      <c r="Y106" s="148"/>
      <c r="Z106" s="148"/>
      <c r="AA106" s="148"/>
      <c r="AB106" s="148"/>
      <c r="AC106" s="148"/>
      <c r="AD106" s="148" t="s">
        <v>106</v>
      </c>
      <c r="AE106" s="148">
        <v>0</v>
      </c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>
      <c r="A107" s="149">
        <v>26</v>
      </c>
      <c r="B107" s="155" t="s">
        <v>209</v>
      </c>
      <c r="C107" s="196" t="s">
        <v>210</v>
      </c>
      <c r="D107" s="157" t="s">
        <v>126</v>
      </c>
      <c r="E107" s="167">
        <v>6.3289999999999997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58">
        <v>1E-3</v>
      </c>
      <c r="O107" s="158">
        <f>ROUND(E107*N107,5)</f>
        <v>6.3299999999999997E-3</v>
      </c>
      <c r="P107" s="158">
        <v>3.492E-2</v>
      </c>
      <c r="Q107" s="158">
        <f>ROUND(E107*P107,5)</f>
        <v>0.22101000000000001</v>
      </c>
      <c r="R107" s="158"/>
      <c r="S107" s="211" t="s">
        <v>349</v>
      </c>
      <c r="T107" s="159">
        <v>0.52100000000000002</v>
      </c>
      <c r="U107" s="158">
        <f>ROUND(E107*T107,2)</f>
        <v>3.3</v>
      </c>
      <c r="V107" s="148"/>
      <c r="W107" s="148"/>
      <c r="X107" s="148"/>
      <c r="Y107" s="148"/>
      <c r="Z107" s="148"/>
      <c r="AA107" s="148"/>
      <c r="AB107" s="148"/>
      <c r="AC107" s="148"/>
      <c r="AD107" s="148" t="s">
        <v>104</v>
      </c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>
      <c r="A108" s="149"/>
      <c r="B108" s="155"/>
      <c r="C108" s="197" t="s">
        <v>211</v>
      </c>
      <c r="D108" s="160"/>
      <c r="E108" s="168">
        <v>2.1</v>
      </c>
      <c r="F108" s="174"/>
      <c r="G108" s="174"/>
      <c r="H108" s="174"/>
      <c r="I108" s="174"/>
      <c r="J108" s="174"/>
      <c r="K108" s="174"/>
      <c r="L108" s="174"/>
      <c r="M108" s="174"/>
      <c r="N108" s="158"/>
      <c r="O108" s="158"/>
      <c r="P108" s="158"/>
      <c r="Q108" s="158"/>
      <c r="R108" s="158"/>
      <c r="S108" s="158"/>
      <c r="T108" s="159"/>
      <c r="U108" s="158"/>
      <c r="V108" s="148"/>
      <c r="W108" s="148"/>
      <c r="X108" s="148"/>
      <c r="Y108" s="148"/>
      <c r="Z108" s="148"/>
      <c r="AA108" s="148"/>
      <c r="AB108" s="148"/>
      <c r="AC108" s="148"/>
      <c r="AD108" s="148" t="s">
        <v>106</v>
      </c>
      <c r="AE108" s="148">
        <v>0</v>
      </c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>
      <c r="A109" s="149"/>
      <c r="B109" s="155"/>
      <c r="C109" s="197" t="s">
        <v>212</v>
      </c>
      <c r="D109" s="160"/>
      <c r="E109" s="168">
        <v>0.88500000000000001</v>
      </c>
      <c r="F109" s="174"/>
      <c r="G109" s="174"/>
      <c r="H109" s="174"/>
      <c r="I109" s="174"/>
      <c r="J109" s="174"/>
      <c r="K109" s="174"/>
      <c r="L109" s="174"/>
      <c r="M109" s="174"/>
      <c r="N109" s="158"/>
      <c r="O109" s="158"/>
      <c r="P109" s="158"/>
      <c r="Q109" s="158"/>
      <c r="R109" s="158"/>
      <c r="S109" s="158"/>
      <c r="T109" s="159"/>
      <c r="U109" s="158"/>
      <c r="V109" s="148"/>
      <c r="W109" s="148"/>
      <c r="X109" s="148"/>
      <c r="Y109" s="148"/>
      <c r="Z109" s="148"/>
      <c r="AA109" s="148"/>
      <c r="AB109" s="148"/>
      <c r="AC109" s="148"/>
      <c r="AD109" s="148" t="s">
        <v>106</v>
      </c>
      <c r="AE109" s="148">
        <v>0</v>
      </c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outlineLevel="1">
      <c r="A110" s="149"/>
      <c r="B110" s="155"/>
      <c r="C110" s="197" t="s">
        <v>213</v>
      </c>
      <c r="D110" s="160"/>
      <c r="E110" s="168">
        <v>3.3439999999999999</v>
      </c>
      <c r="F110" s="174"/>
      <c r="G110" s="174"/>
      <c r="H110" s="174"/>
      <c r="I110" s="174"/>
      <c r="J110" s="174"/>
      <c r="K110" s="174"/>
      <c r="L110" s="174"/>
      <c r="M110" s="174"/>
      <c r="N110" s="158"/>
      <c r="O110" s="158"/>
      <c r="P110" s="158"/>
      <c r="Q110" s="158"/>
      <c r="R110" s="158"/>
      <c r="S110" s="158"/>
      <c r="T110" s="159"/>
      <c r="U110" s="158"/>
      <c r="V110" s="148"/>
      <c r="W110" s="148"/>
      <c r="X110" s="148"/>
      <c r="Y110" s="148"/>
      <c r="Z110" s="148"/>
      <c r="AA110" s="148"/>
      <c r="AB110" s="148"/>
      <c r="AC110" s="148"/>
      <c r="AD110" s="148" t="s">
        <v>106</v>
      </c>
      <c r="AE110" s="148">
        <v>0</v>
      </c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</row>
    <row r="111" spans="1:59" outlineLevel="1">
      <c r="A111" s="149">
        <v>27</v>
      </c>
      <c r="B111" s="155" t="s">
        <v>214</v>
      </c>
      <c r="C111" s="196" t="s">
        <v>215</v>
      </c>
      <c r="D111" s="157" t="s">
        <v>126</v>
      </c>
      <c r="E111" s="167">
        <v>23.6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58">
        <v>9.2000000000000003E-4</v>
      </c>
      <c r="O111" s="158">
        <f>ROUND(E111*N111,5)</f>
        <v>2.171E-2</v>
      </c>
      <c r="P111" s="158">
        <v>0.04</v>
      </c>
      <c r="Q111" s="158">
        <f>ROUND(E111*P111,5)</f>
        <v>0.94399999999999995</v>
      </c>
      <c r="R111" s="158"/>
      <c r="S111" s="211" t="s">
        <v>349</v>
      </c>
      <c r="T111" s="159">
        <v>0.373</v>
      </c>
      <c r="U111" s="158">
        <f>ROUND(E111*T111,2)</f>
        <v>8.8000000000000007</v>
      </c>
      <c r="V111" s="148"/>
      <c r="W111" s="148"/>
      <c r="X111" s="148"/>
      <c r="Y111" s="148"/>
      <c r="Z111" s="148"/>
      <c r="AA111" s="148"/>
      <c r="AB111" s="148"/>
      <c r="AC111" s="148"/>
      <c r="AD111" s="148" t="s">
        <v>104</v>
      </c>
      <c r="AE111" s="148"/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</row>
    <row r="112" spans="1:59" outlineLevel="1">
      <c r="A112" s="149"/>
      <c r="B112" s="155"/>
      <c r="C112" s="197" t="s">
        <v>216</v>
      </c>
      <c r="D112" s="160"/>
      <c r="E112" s="168">
        <v>2.6</v>
      </c>
      <c r="F112" s="174"/>
      <c r="G112" s="174"/>
      <c r="H112" s="174"/>
      <c r="I112" s="174"/>
      <c r="J112" s="174"/>
      <c r="K112" s="174"/>
      <c r="L112" s="174"/>
      <c r="M112" s="174"/>
      <c r="N112" s="158"/>
      <c r="O112" s="158"/>
      <c r="P112" s="158"/>
      <c r="Q112" s="158"/>
      <c r="R112" s="158"/>
      <c r="S112" s="158"/>
      <c r="T112" s="159"/>
      <c r="U112" s="158"/>
      <c r="V112" s="148"/>
      <c r="W112" s="148"/>
      <c r="X112" s="148"/>
      <c r="Y112" s="148"/>
      <c r="Z112" s="148"/>
      <c r="AA112" s="148"/>
      <c r="AB112" s="148"/>
      <c r="AC112" s="148"/>
      <c r="AD112" s="148" t="s">
        <v>106</v>
      </c>
      <c r="AE112" s="148">
        <v>0</v>
      </c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outlineLevel="1">
      <c r="A113" s="149"/>
      <c r="B113" s="155"/>
      <c r="C113" s="197" t="s">
        <v>217</v>
      </c>
      <c r="D113" s="160"/>
      <c r="E113" s="168">
        <v>21</v>
      </c>
      <c r="F113" s="174"/>
      <c r="G113" s="174"/>
      <c r="H113" s="174"/>
      <c r="I113" s="174"/>
      <c r="J113" s="174"/>
      <c r="K113" s="174"/>
      <c r="L113" s="174"/>
      <c r="M113" s="174"/>
      <c r="N113" s="158"/>
      <c r="O113" s="158"/>
      <c r="P113" s="158"/>
      <c r="Q113" s="158"/>
      <c r="R113" s="158"/>
      <c r="S113" s="158"/>
      <c r="T113" s="159"/>
      <c r="U113" s="158"/>
      <c r="V113" s="148"/>
      <c r="W113" s="148"/>
      <c r="X113" s="148"/>
      <c r="Y113" s="148"/>
      <c r="Z113" s="148"/>
      <c r="AA113" s="148"/>
      <c r="AB113" s="148"/>
      <c r="AC113" s="148"/>
      <c r="AD113" s="148" t="s">
        <v>106</v>
      </c>
      <c r="AE113" s="148">
        <v>0</v>
      </c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outlineLevel="1">
      <c r="A114" s="149">
        <v>28</v>
      </c>
      <c r="B114" s="155" t="s">
        <v>218</v>
      </c>
      <c r="C114" s="196" t="s">
        <v>219</v>
      </c>
      <c r="D114" s="157" t="s">
        <v>126</v>
      </c>
      <c r="E114" s="167">
        <v>2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58">
        <v>1.17E-3</v>
      </c>
      <c r="O114" s="158">
        <f>ROUND(E114*N114,5)</f>
        <v>2.3400000000000001E-3</v>
      </c>
      <c r="P114" s="158">
        <v>3.4000000000000002E-2</v>
      </c>
      <c r="Q114" s="158">
        <f>ROUND(E114*P114,5)</f>
        <v>6.8000000000000005E-2</v>
      </c>
      <c r="R114" s="158"/>
      <c r="S114" s="211" t="s">
        <v>349</v>
      </c>
      <c r="T114" s="159">
        <v>0.53600000000000003</v>
      </c>
      <c r="U114" s="158">
        <f>ROUND(E114*T114,2)</f>
        <v>1.07</v>
      </c>
      <c r="V114" s="148"/>
      <c r="W114" s="148"/>
      <c r="X114" s="148"/>
      <c r="Y114" s="148"/>
      <c r="Z114" s="148"/>
      <c r="AA114" s="148"/>
      <c r="AB114" s="148"/>
      <c r="AC114" s="148"/>
      <c r="AD114" s="148" t="s">
        <v>104</v>
      </c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outlineLevel="1">
      <c r="A115" s="149"/>
      <c r="B115" s="155"/>
      <c r="C115" s="197" t="s">
        <v>220</v>
      </c>
      <c r="D115" s="160"/>
      <c r="E115" s="168">
        <v>2</v>
      </c>
      <c r="F115" s="174"/>
      <c r="G115" s="174"/>
      <c r="H115" s="174"/>
      <c r="I115" s="174"/>
      <c r="J115" s="174"/>
      <c r="K115" s="174"/>
      <c r="L115" s="174"/>
      <c r="M115" s="174"/>
      <c r="N115" s="158"/>
      <c r="O115" s="158"/>
      <c r="P115" s="158"/>
      <c r="Q115" s="158"/>
      <c r="R115" s="158"/>
      <c r="S115" s="158"/>
      <c r="T115" s="159"/>
      <c r="U115" s="158"/>
      <c r="V115" s="148"/>
      <c r="W115" s="148"/>
      <c r="X115" s="148"/>
      <c r="Y115" s="148"/>
      <c r="Z115" s="148"/>
      <c r="AA115" s="148"/>
      <c r="AB115" s="148"/>
      <c r="AC115" s="148"/>
      <c r="AD115" s="148" t="s">
        <v>106</v>
      </c>
      <c r="AE115" s="148">
        <v>0</v>
      </c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>
      <c r="A116" s="149">
        <v>29</v>
      </c>
      <c r="B116" s="155" t="s">
        <v>221</v>
      </c>
      <c r="C116" s="196" t="s">
        <v>222</v>
      </c>
      <c r="D116" s="157" t="s">
        <v>126</v>
      </c>
      <c r="E116" s="167">
        <v>4.375</v>
      </c>
      <c r="F116" s="173"/>
      <c r="G116" s="174">
        <f>ROUND(E116*F116,2)</f>
        <v>0</v>
      </c>
      <c r="H116" s="173"/>
      <c r="I116" s="174">
        <f>ROUND(E116*H116,2)</f>
        <v>0</v>
      </c>
      <c r="J116" s="173"/>
      <c r="K116" s="174">
        <f>ROUND(E116*J116,2)</f>
        <v>0</v>
      </c>
      <c r="L116" s="174">
        <v>21</v>
      </c>
      <c r="M116" s="174">
        <f>G116*(1+L116/100)</f>
        <v>0</v>
      </c>
      <c r="N116" s="158">
        <v>1E-3</v>
      </c>
      <c r="O116" s="158">
        <f>ROUND(E116*N116,5)</f>
        <v>4.3800000000000002E-3</v>
      </c>
      <c r="P116" s="158">
        <v>4.1200000000000001E-2</v>
      </c>
      <c r="Q116" s="158">
        <f>ROUND(E116*P116,5)</f>
        <v>0.18024999999999999</v>
      </c>
      <c r="R116" s="158"/>
      <c r="S116" s="211" t="s">
        <v>349</v>
      </c>
      <c r="T116" s="159">
        <v>0.498</v>
      </c>
      <c r="U116" s="158">
        <f>ROUND(E116*T116,2)</f>
        <v>2.1800000000000002</v>
      </c>
      <c r="V116" s="148"/>
      <c r="W116" s="148"/>
      <c r="X116" s="148"/>
      <c r="Y116" s="148"/>
      <c r="Z116" s="148"/>
      <c r="AA116" s="148"/>
      <c r="AB116" s="148"/>
      <c r="AC116" s="148"/>
      <c r="AD116" s="148" t="s">
        <v>104</v>
      </c>
      <c r="AE116" s="148"/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>
      <c r="A117" s="149"/>
      <c r="B117" s="155"/>
      <c r="C117" s="197" t="s">
        <v>223</v>
      </c>
      <c r="D117" s="160"/>
      <c r="E117" s="168">
        <v>4.375</v>
      </c>
      <c r="F117" s="174"/>
      <c r="G117" s="174"/>
      <c r="H117" s="174"/>
      <c r="I117" s="174"/>
      <c r="J117" s="174"/>
      <c r="K117" s="174"/>
      <c r="L117" s="174"/>
      <c r="M117" s="174"/>
      <c r="N117" s="158"/>
      <c r="O117" s="158"/>
      <c r="P117" s="158"/>
      <c r="Q117" s="158"/>
      <c r="R117" s="158"/>
      <c r="S117" s="158"/>
      <c r="T117" s="159"/>
      <c r="U117" s="158"/>
      <c r="V117" s="148"/>
      <c r="W117" s="148"/>
      <c r="X117" s="148"/>
      <c r="Y117" s="148"/>
      <c r="Z117" s="148"/>
      <c r="AA117" s="148"/>
      <c r="AB117" s="148"/>
      <c r="AC117" s="148"/>
      <c r="AD117" s="148" t="s">
        <v>106</v>
      </c>
      <c r="AE117" s="148">
        <v>0</v>
      </c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>
      <c r="A118" s="149">
        <v>30</v>
      </c>
      <c r="B118" s="155" t="s">
        <v>147</v>
      </c>
      <c r="C118" s="196" t="s">
        <v>224</v>
      </c>
      <c r="D118" s="157" t="s">
        <v>149</v>
      </c>
      <c r="E118" s="167">
        <v>41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58">
        <v>0</v>
      </c>
      <c r="O118" s="158">
        <f>ROUND(E118*N118,5)</f>
        <v>0</v>
      </c>
      <c r="P118" s="158">
        <v>0.1</v>
      </c>
      <c r="Q118" s="158">
        <f>ROUND(E118*P118,5)</f>
        <v>4.0999999999999996</v>
      </c>
      <c r="R118" s="158"/>
      <c r="S118" s="211" t="s">
        <v>147</v>
      </c>
      <c r="T118" s="159">
        <v>1.52</v>
      </c>
      <c r="U118" s="158">
        <f>ROUND(E118*T118,2)</f>
        <v>62.32</v>
      </c>
      <c r="V118" s="148"/>
      <c r="W118" s="148"/>
      <c r="X118" s="148"/>
      <c r="Y118" s="148"/>
      <c r="Z118" s="148"/>
      <c r="AA118" s="148"/>
      <c r="AB118" s="148"/>
      <c r="AC118" s="148"/>
      <c r="AD118" s="148" t="s">
        <v>104</v>
      </c>
      <c r="AE118" s="148"/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>
      <c r="A119" s="149"/>
      <c r="B119" s="155"/>
      <c r="C119" s="197" t="s">
        <v>225</v>
      </c>
      <c r="D119" s="160"/>
      <c r="E119" s="168">
        <v>5</v>
      </c>
      <c r="F119" s="174"/>
      <c r="G119" s="174"/>
      <c r="H119" s="174"/>
      <c r="I119" s="174"/>
      <c r="J119" s="174"/>
      <c r="K119" s="174"/>
      <c r="L119" s="174"/>
      <c r="M119" s="174"/>
      <c r="N119" s="158"/>
      <c r="O119" s="158"/>
      <c r="P119" s="158"/>
      <c r="Q119" s="158"/>
      <c r="R119" s="158"/>
      <c r="S119" s="158"/>
      <c r="T119" s="159"/>
      <c r="U119" s="158"/>
      <c r="V119" s="148"/>
      <c r="W119" s="148"/>
      <c r="X119" s="148"/>
      <c r="Y119" s="148"/>
      <c r="Z119" s="148"/>
      <c r="AA119" s="148"/>
      <c r="AB119" s="148"/>
      <c r="AC119" s="148"/>
      <c r="AD119" s="148" t="s">
        <v>106</v>
      </c>
      <c r="AE119" s="148">
        <v>0</v>
      </c>
      <c r="AF119" s="148"/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outlineLevel="1">
      <c r="A120" s="149"/>
      <c r="B120" s="155"/>
      <c r="C120" s="197" t="s">
        <v>226</v>
      </c>
      <c r="D120" s="160"/>
      <c r="E120" s="168">
        <v>10</v>
      </c>
      <c r="F120" s="174"/>
      <c r="G120" s="174"/>
      <c r="H120" s="174"/>
      <c r="I120" s="174"/>
      <c r="J120" s="174"/>
      <c r="K120" s="174"/>
      <c r="L120" s="174"/>
      <c r="M120" s="174"/>
      <c r="N120" s="158"/>
      <c r="O120" s="158"/>
      <c r="P120" s="158"/>
      <c r="Q120" s="158"/>
      <c r="R120" s="158"/>
      <c r="S120" s="158"/>
      <c r="T120" s="159"/>
      <c r="U120" s="158"/>
      <c r="V120" s="148"/>
      <c r="W120" s="148"/>
      <c r="X120" s="148"/>
      <c r="Y120" s="148"/>
      <c r="Z120" s="148"/>
      <c r="AA120" s="148"/>
      <c r="AB120" s="148"/>
      <c r="AC120" s="148"/>
      <c r="AD120" s="148" t="s">
        <v>106</v>
      </c>
      <c r="AE120" s="148">
        <v>0</v>
      </c>
      <c r="AF120" s="148"/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outlineLevel="1">
      <c r="A121" s="149"/>
      <c r="B121" s="155"/>
      <c r="C121" s="197" t="s">
        <v>227</v>
      </c>
      <c r="D121" s="160"/>
      <c r="E121" s="168">
        <v>3</v>
      </c>
      <c r="F121" s="174"/>
      <c r="G121" s="174"/>
      <c r="H121" s="174"/>
      <c r="I121" s="174"/>
      <c r="J121" s="174"/>
      <c r="K121" s="174"/>
      <c r="L121" s="174"/>
      <c r="M121" s="174"/>
      <c r="N121" s="158"/>
      <c r="O121" s="158"/>
      <c r="P121" s="158"/>
      <c r="Q121" s="158"/>
      <c r="R121" s="158"/>
      <c r="S121" s="158"/>
      <c r="T121" s="159"/>
      <c r="U121" s="158"/>
      <c r="V121" s="148"/>
      <c r="W121" s="148"/>
      <c r="X121" s="148"/>
      <c r="Y121" s="148"/>
      <c r="Z121" s="148"/>
      <c r="AA121" s="148"/>
      <c r="AB121" s="148"/>
      <c r="AC121" s="148"/>
      <c r="AD121" s="148" t="s">
        <v>106</v>
      </c>
      <c r="AE121" s="148">
        <v>0</v>
      </c>
      <c r="AF121" s="148"/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outlineLevel="1">
      <c r="A122" s="149"/>
      <c r="B122" s="155"/>
      <c r="C122" s="197" t="s">
        <v>228</v>
      </c>
      <c r="D122" s="160"/>
      <c r="E122" s="168">
        <v>6</v>
      </c>
      <c r="F122" s="174"/>
      <c r="G122" s="174"/>
      <c r="H122" s="174"/>
      <c r="I122" s="174"/>
      <c r="J122" s="174"/>
      <c r="K122" s="174"/>
      <c r="L122" s="174"/>
      <c r="M122" s="174"/>
      <c r="N122" s="158"/>
      <c r="O122" s="158"/>
      <c r="P122" s="158"/>
      <c r="Q122" s="158"/>
      <c r="R122" s="158"/>
      <c r="S122" s="158"/>
      <c r="T122" s="159"/>
      <c r="U122" s="158"/>
      <c r="V122" s="148"/>
      <c r="W122" s="148"/>
      <c r="X122" s="148"/>
      <c r="Y122" s="148"/>
      <c r="Z122" s="148"/>
      <c r="AA122" s="148"/>
      <c r="AB122" s="148"/>
      <c r="AC122" s="148"/>
      <c r="AD122" s="148" t="s">
        <v>106</v>
      </c>
      <c r="AE122" s="148">
        <v>0</v>
      </c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outlineLevel="1">
      <c r="A123" s="149"/>
      <c r="B123" s="155"/>
      <c r="C123" s="197" t="s">
        <v>229</v>
      </c>
      <c r="D123" s="160"/>
      <c r="E123" s="168">
        <v>10</v>
      </c>
      <c r="F123" s="174"/>
      <c r="G123" s="174"/>
      <c r="H123" s="174"/>
      <c r="I123" s="174"/>
      <c r="J123" s="174"/>
      <c r="K123" s="174"/>
      <c r="L123" s="174"/>
      <c r="M123" s="174"/>
      <c r="N123" s="158"/>
      <c r="O123" s="158"/>
      <c r="P123" s="158"/>
      <c r="Q123" s="158"/>
      <c r="R123" s="158"/>
      <c r="S123" s="158"/>
      <c r="T123" s="159"/>
      <c r="U123" s="158"/>
      <c r="V123" s="148"/>
      <c r="W123" s="148"/>
      <c r="X123" s="148"/>
      <c r="Y123" s="148"/>
      <c r="Z123" s="148"/>
      <c r="AA123" s="148"/>
      <c r="AB123" s="148"/>
      <c r="AC123" s="148"/>
      <c r="AD123" s="148" t="s">
        <v>106</v>
      </c>
      <c r="AE123" s="148">
        <v>0</v>
      </c>
      <c r="AF123" s="148"/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>
      <c r="A124" s="149"/>
      <c r="B124" s="155"/>
      <c r="C124" s="197" t="s">
        <v>230</v>
      </c>
      <c r="D124" s="160"/>
      <c r="E124" s="168">
        <v>4</v>
      </c>
      <c r="F124" s="174"/>
      <c r="G124" s="174"/>
      <c r="H124" s="174"/>
      <c r="I124" s="174"/>
      <c r="J124" s="174"/>
      <c r="K124" s="174"/>
      <c r="L124" s="174"/>
      <c r="M124" s="174"/>
      <c r="N124" s="158"/>
      <c r="O124" s="158"/>
      <c r="P124" s="158"/>
      <c r="Q124" s="158"/>
      <c r="R124" s="158"/>
      <c r="S124" s="158"/>
      <c r="T124" s="159"/>
      <c r="U124" s="158"/>
      <c r="V124" s="148"/>
      <c r="W124" s="148"/>
      <c r="X124" s="148"/>
      <c r="Y124" s="148"/>
      <c r="Z124" s="148"/>
      <c r="AA124" s="148"/>
      <c r="AB124" s="148"/>
      <c r="AC124" s="148"/>
      <c r="AD124" s="148" t="s">
        <v>106</v>
      </c>
      <c r="AE124" s="148">
        <v>0</v>
      </c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outlineLevel="1">
      <c r="A125" s="149"/>
      <c r="B125" s="155"/>
      <c r="C125" s="197" t="s">
        <v>231</v>
      </c>
      <c r="D125" s="160"/>
      <c r="E125" s="168">
        <v>1</v>
      </c>
      <c r="F125" s="174"/>
      <c r="G125" s="174"/>
      <c r="H125" s="174"/>
      <c r="I125" s="174"/>
      <c r="J125" s="174"/>
      <c r="K125" s="174"/>
      <c r="L125" s="174"/>
      <c r="M125" s="174"/>
      <c r="N125" s="158"/>
      <c r="O125" s="158"/>
      <c r="P125" s="158"/>
      <c r="Q125" s="158"/>
      <c r="R125" s="158"/>
      <c r="S125" s="158"/>
      <c r="T125" s="159"/>
      <c r="U125" s="158"/>
      <c r="V125" s="148"/>
      <c r="W125" s="148"/>
      <c r="X125" s="148"/>
      <c r="Y125" s="148"/>
      <c r="Z125" s="148"/>
      <c r="AA125" s="148"/>
      <c r="AB125" s="148"/>
      <c r="AC125" s="148"/>
      <c r="AD125" s="148" t="s">
        <v>106</v>
      </c>
      <c r="AE125" s="148">
        <v>0</v>
      </c>
      <c r="AF125" s="148"/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outlineLevel="1">
      <c r="A126" s="149"/>
      <c r="B126" s="155"/>
      <c r="C126" s="197" t="s">
        <v>232</v>
      </c>
      <c r="D126" s="160"/>
      <c r="E126" s="168">
        <v>2</v>
      </c>
      <c r="F126" s="174"/>
      <c r="G126" s="174"/>
      <c r="H126" s="174"/>
      <c r="I126" s="174"/>
      <c r="J126" s="174"/>
      <c r="K126" s="174"/>
      <c r="L126" s="174"/>
      <c r="M126" s="174"/>
      <c r="N126" s="158"/>
      <c r="O126" s="158"/>
      <c r="P126" s="158"/>
      <c r="Q126" s="158"/>
      <c r="R126" s="158"/>
      <c r="S126" s="158"/>
      <c r="T126" s="159"/>
      <c r="U126" s="158"/>
      <c r="V126" s="148"/>
      <c r="W126" s="148"/>
      <c r="X126" s="148"/>
      <c r="Y126" s="148"/>
      <c r="Z126" s="148"/>
      <c r="AA126" s="148"/>
      <c r="AB126" s="148"/>
      <c r="AC126" s="148"/>
      <c r="AD126" s="148" t="s">
        <v>106</v>
      </c>
      <c r="AE126" s="148">
        <v>0</v>
      </c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>
      <c r="A127" s="149">
        <v>31</v>
      </c>
      <c r="B127" s="155" t="s">
        <v>233</v>
      </c>
      <c r="C127" s="196" t="s">
        <v>234</v>
      </c>
      <c r="D127" s="157" t="s">
        <v>126</v>
      </c>
      <c r="E127" s="167">
        <v>145.364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58">
        <v>0</v>
      </c>
      <c r="O127" s="158">
        <f>ROUND(E127*N127,5)</f>
        <v>0</v>
      </c>
      <c r="P127" s="158">
        <v>1.2030000000000001E-2</v>
      </c>
      <c r="Q127" s="158">
        <f>ROUND(E127*P127,5)</f>
        <v>1.7487299999999999</v>
      </c>
      <c r="R127" s="158"/>
      <c r="S127" s="211" t="s">
        <v>349</v>
      </c>
      <c r="T127" s="159">
        <v>0.24099999999999999</v>
      </c>
      <c r="U127" s="158">
        <f>ROUND(E127*T127,2)</f>
        <v>35.03</v>
      </c>
      <c r="V127" s="148"/>
      <c r="W127" s="148"/>
      <c r="X127" s="148"/>
      <c r="Y127" s="148"/>
      <c r="Z127" s="148"/>
      <c r="AA127" s="148"/>
      <c r="AB127" s="148"/>
      <c r="AC127" s="148"/>
      <c r="AD127" s="148" t="s">
        <v>104</v>
      </c>
      <c r="AE127" s="148"/>
      <c r="AF127" s="148"/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>
      <c r="A128" s="149"/>
      <c r="B128" s="155"/>
      <c r="C128" s="197" t="s">
        <v>235</v>
      </c>
      <c r="D128" s="160"/>
      <c r="E128" s="168">
        <v>131.268</v>
      </c>
      <c r="F128" s="174"/>
      <c r="G128" s="174"/>
      <c r="H128" s="174"/>
      <c r="I128" s="174"/>
      <c r="J128" s="174"/>
      <c r="K128" s="174"/>
      <c r="L128" s="174"/>
      <c r="M128" s="174"/>
      <c r="N128" s="158"/>
      <c r="O128" s="158"/>
      <c r="P128" s="158"/>
      <c r="Q128" s="158"/>
      <c r="R128" s="158"/>
      <c r="S128" s="158"/>
      <c r="T128" s="159"/>
      <c r="U128" s="158"/>
      <c r="V128" s="148"/>
      <c r="W128" s="148"/>
      <c r="X128" s="148"/>
      <c r="Y128" s="148"/>
      <c r="Z128" s="148"/>
      <c r="AA128" s="148"/>
      <c r="AB128" s="148"/>
      <c r="AC128" s="148"/>
      <c r="AD128" s="148" t="s">
        <v>106</v>
      </c>
      <c r="AE128" s="148">
        <v>0</v>
      </c>
      <c r="AF128" s="148"/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>
      <c r="A129" s="149"/>
      <c r="B129" s="155"/>
      <c r="C129" s="197" t="s">
        <v>236</v>
      </c>
      <c r="D129" s="160"/>
      <c r="E129" s="168">
        <v>50.04</v>
      </c>
      <c r="F129" s="174"/>
      <c r="G129" s="174"/>
      <c r="H129" s="174"/>
      <c r="I129" s="174"/>
      <c r="J129" s="174"/>
      <c r="K129" s="174"/>
      <c r="L129" s="174"/>
      <c r="M129" s="174"/>
      <c r="N129" s="158"/>
      <c r="O129" s="158"/>
      <c r="P129" s="158"/>
      <c r="Q129" s="158"/>
      <c r="R129" s="158"/>
      <c r="S129" s="158"/>
      <c r="T129" s="159"/>
      <c r="U129" s="158"/>
      <c r="V129" s="148"/>
      <c r="W129" s="148"/>
      <c r="X129" s="148"/>
      <c r="Y129" s="148"/>
      <c r="Z129" s="148"/>
      <c r="AA129" s="148"/>
      <c r="AB129" s="148"/>
      <c r="AC129" s="148"/>
      <c r="AD129" s="148" t="s">
        <v>106</v>
      </c>
      <c r="AE129" s="148">
        <v>0</v>
      </c>
      <c r="AF129" s="148"/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>
      <c r="A130" s="149"/>
      <c r="B130" s="155"/>
      <c r="C130" s="197" t="s">
        <v>237</v>
      </c>
      <c r="D130" s="160"/>
      <c r="E130" s="168">
        <v>-21</v>
      </c>
      <c r="F130" s="174"/>
      <c r="G130" s="174"/>
      <c r="H130" s="174"/>
      <c r="I130" s="174"/>
      <c r="J130" s="174"/>
      <c r="K130" s="174"/>
      <c r="L130" s="174"/>
      <c r="M130" s="174"/>
      <c r="N130" s="158"/>
      <c r="O130" s="158"/>
      <c r="P130" s="158"/>
      <c r="Q130" s="158"/>
      <c r="R130" s="158"/>
      <c r="S130" s="158"/>
      <c r="T130" s="159"/>
      <c r="U130" s="158"/>
      <c r="V130" s="148"/>
      <c r="W130" s="148"/>
      <c r="X130" s="148"/>
      <c r="Y130" s="148"/>
      <c r="Z130" s="148"/>
      <c r="AA130" s="148"/>
      <c r="AB130" s="148"/>
      <c r="AC130" s="148"/>
      <c r="AD130" s="148" t="s">
        <v>106</v>
      </c>
      <c r="AE130" s="148">
        <v>0</v>
      </c>
      <c r="AF130" s="148"/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>
      <c r="A131" s="149"/>
      <c r="B131" s="155"/>
      <c r="C131" s="197" t="s">
        <v>238</v>
      </c>
      <c r="D131" s="160"/>
      <c r="E131" s="168">
        <v>-4.375</v>
      </c>
      <c r="F131" s="174"/>
      <c r="G131" s="174"/>
      <c r="H131" s="174"/>
      <c r="I131" s="174"/>
      <c r="J131" s="174"/>
      <c r="K131" s="174"/>
      <c r="L131" s="174"/>
      <c r="M131" s="174"/>
      <c r="N131" s="158"/>
      <c r="O131" s="158"/>
      <c r="P131" s="158"/>
      <c r="Q131" s="158"/>
      <c r="R131" s="158"/>
      <c r="S131" s="158"/>
      <c r="T131" s="159"/>
      <c r="U131" s="158"/>
      <c r="V131" s="148"/>
      <c r="W131" s="148"/>
      <c r="X131" s="148"/>
      <c r="Y131" s="148"/>
      <c r="Z131" s="148"/>
      <c r="AA131" s="148"/>
      <c r="AB131" s="148"/>
      <c r="AC131" s="148"/>
      <c r="AD131" s="148" t="s">
        <v>106</v>
      </c>
      <c r="AE131" s="148">
        <v>0</v>
      </c>
      <c r="AF131" s="148"/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>
      <c r="A132" s="149"/>
      <c r="B132" s="155"/>
      <c r="C132" s="197" t="s">
        <v>239</v>
      </c>
      <c r="D132" s="160"/>
      <c r="E132" s="168">
        <v>-2</v>
      </c>
      <c r="F132" s="174"/>
      <c r="G132" s="174"/>
      <c r="H132" s="174"/>
      <c r="I132" s="174"/>
      <c r="J132" s="174"/>
      <c r="K132" s="174"/>
      <c r="L132" s="174"/>
      <c r="M132" s="174"/>
      <c r="N132" s="158"/>
      <c r="O132" s="158"/>
      <c r="P132" s="158"/>
      <c r="Q132" s="158"/>
      <c r="R132" s="158"/>
      <c r="S132" s="158"/>
      <c r="T132" s="159"/>
      <c r="U132" s="158"/>
      <c r="V132" s="148"/>
      <c r="W132" s="148"/>
      <c r="X132" s="148"/>
      <c r="Y132" s="148"/>
      <c r="Z132" s="148"/>
      <c r="AA132" s="148"/>
      <c r="AB132" s="148"/>
      <c r="AC132" s="148"/>
      <c r="AD132" s="148" t="s">
        <v>106</v>
      </c>
      <c r="AE132" s="148">
        <v>0</v>
      </c>
      <c r="AF132" s="148"/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outlineLevel="1">
      <c r="A133" s="149"/>
      <c r="B133" s="155"/>
      <c r="C133" s="197" t="s">
        <v>240</v>
      </c>
      <c r="D133" s="160"/>
      <c r="E133" s="168">
        <v>-2.1</v>
      </c>
      <c r="F133" s="174"/>
      <c r="G133" s="174"/>
      <c r="H133" s="174"/>
      <c r="I133" s="174"/>
      <c r="J133" s="174"/>
      <c r="K133" s="174"/>
      <c r="L133" s="174"/>
      <c r="M133" s="174"/>
      <c r="N133" s="158"/>
      <c r="O133" s="158"/>
      <c r="P133" s="158"/>
      <c r="Q133" s="158"/>
      <c r="R133" s="158"/>
      <c r="S133" s="158"/>
      <c r="T133" s="159"/>
      <c r="U133" s="158"/>
      <c r="V133" s="148"/>
      <c r="W133" s="148"/>
      <c r="X133" s="148"/>
      <c r="Y133" s="148"/>
      <c r="Z133" s="148"/>
      <c r="AA133" s="148"/>
      <c r="AB133" s="148"/>
      <c r="AC133" s="148"/>
      <c r="AD133" s="148" t="s">
        <v>106</v>
      </c>
      <c r="AE133" s="148">
        <v>0</v>
      </c>
      <c r="AF133" s="148"/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</row>
    <row r="134" spans="1:59" outlineLevel="1">
      <c r="A134" s="149"/>
      <c r="B134" s="155"/>
      <c r="C134" s="197" t="s">
        <v>241</v>
      </c>
      <c r="D134" s="160"/>
      <c r="E134" s="168">
        <v>0.875</v>
      </c>
      <c r="F134" s="174"/>
      <c r="G134" s="174"/>
      <c r="H134" s="174"/>
      <c r="I134" s="174"/>
      <c r="J134" s="174"/>
      <c r="K134" s="174"/>
      <c r="L134" s="174"/>
      <c r="M134" s="174"/>
      <c r="N134" s="158"/>
      <c r="O134" s="158"/>
      <c r="P134" s="158"/>
      <c r="Q134" s="158"/>
      <c r="R134" s="158"/>
      <c r="S134" s="158"/>
      <c r="T134" s="159"/>
      <c r="U134" s="158"/>
      <c r="V134" s="148"/>
      <c r="W134" s="148"/>
      <c r="X134" s="148"/>
      <c r="Y134" s="148"/>
      <c r="Z134" s="148"/>
      <c r="AA134" s="148"/>
      <c r="AB134" s="148"/>
      <c r="AC134" s="148"/>
      <c r="AD134" s="148" t="s">
        <v>106</v>
      </c>
      <c r="AE134" s="148">
        <v>0</v>
      </c>
      <c r="AF134" s="148"/>
      <c r="AG134" s="148"/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</row>
    <row r="135" spans="1:59" outlineLevel="1">
      <c r="A135" s="149"/>
      <c r="B135" s="155"/>
      <c r="C135" s="197" t="s">
        <v>242</v>
      </c>
      <c r="D135" s="160"/>
      <c r="E135" s="168">
        <v>-1.44</v>
      </c>
      <c r="F135" s="174"/>
      <c r="G135" s="174"/>
      <c r="H135" s="174"/>
      <c r="I135" s="174"/>
      <c r="J135" s="174"/>
      <c r="K135" s="174"/>
      <c r="L135" s="174"/>
      <c r="M135" s="174"/>
      <c r="N135" s="158"/>
      <c r="O135" s="158"/>
      <c r="P135" s="158"/>
      <c r="Q135" s="158"/>
      <c r="R135" s="158"/>
      <c r="S135" s="158"/>
      <c r="T135" s="159"/>
      <c r="U135" s="158"/>
      <c r="V135" s="148"/>
      <c r="W135" s="148"/>
      <c r="X135" s="148"/>
      <c r="Y135" s="148"/>
      <c r="Z135" s="148"/>
      <c r="AA135" s="148"/>
      <c r="AB135" s="148"/>
      <c r="AC135" s="148"/>
      <c r="AD135" s="148" t="s">
        <v>106</v>
      </c>
      <c r="AE135" s="148">
        <v>0</v>
      </c>
      <c r="AF135" s="148"/>
      <c r="AG135" s="148"/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</row>
    <row r="136" spans="1:59" outlineLevel="1">
      <c r="A136" s="149"/>
      <c r="B136" s="155"/>
      <c r="C136" s="197" t="s">
        <v>243</v>
      </c>
      <c r="D136" s="160"/>
      <c r="E136" s="168">
        <v>-5.2</v>
      </c>
      <c r="F136" s="174"/>
      <c r="G136" s="174"/>
      <c r="H136" s="174"/>
      <c r="I136" s="174"/>
      <c r="J136" s="174"/>
      <c r="K136" s="174"/>
      <c r="L136" s="174"/>
      <c r="M136" s="174"/>
      <c r="N136" s="158"/>
      <c r="O136" s="158"/>
      <c r="P136" s="158"/>
      <c r="Q136" s="158"/>
      <c r="R136" s="158"/>
      <c r="S136" s="158"/>
      <c r="T136" s="159"/>
      <c r="U136" s="158"/>
      <c r="V136" s="148"/>
      <c r="W136" s="148"/>
      <c r="X136" s="148"/>
      <c r="Y136" s="148"/>
      <c r="Z136" s="148"/>
      <c r="AA136" s="148"/>
      <c r="AB136" s="148"/>
      <c r="AC136" s="148"/>
      <c r="AD136" s="148" t="s">
        <v>106</v>
      </c>
      <c r="AE136" s="148">
        <v>0</v>
      </c>
      <c r="AF136" s="148"/>
      <c r="AG136" s="148"/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</row>
    <row r="137" spans="1:59" outlineLevel="1">
      <c r="A137" s="149"/>
      <c r="B137" s="155"/>
      <c r="C137" s="197" t="s">
        <v>244</v>
      </c>
      <c r="D137" s="160"/>
      <c r="E137" s="168">
        <v>-0.70399999999999996</v>
      </c>
      <c r="F137" s="174"/>
      <c r="G137" s="174"/>
      <c r="H137" s="174"/>
      <c r="I137" s="174"/>
      <c r="J137" s="174"/>
      <c r="K137" s="174"/>
      <c r="L137" s="174"/>
      <c r="M137" s="174"/>
      <c r="N137" s="158"/>
      <c r="O137" s="158"/>
      <c r="P137" s="158"/>
      <c r="Q137" s="158"/>
      <c r="R137" s="158"/>
      <c r="S137" s="158"/>
      <c r="T137" s="159"/>
      <c r="U137" s="158"/>
      <c r="V137" s="148"/>
      <c r="W137" s="148"/>
      <c r="X137" s="148"/>
      <c r="Y137" s="148"/>
      <c r="Z137" s="148"/>
      <c r="AA137" s="148"/>
      <c r="AB137" s="148"/>
      <c r="AC137" s="148"/>
      <c r="AD137" s="148" t="s">
        <v>106</v>
      </c>
      <c r="AE137" s="148">
        <v>0</v>
      </c>
      <c r="AF137" s="148"/>
      <c r="AG137" s="148"/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</row>
    <row r="138" spans="1:59" ht="20.6" outlineLevel="1">
      <c r="A138" s="149">
        <v>32</v>
      </c>
      <c r="B138" s="155" t="s">
        <v>245</v>
      </c>
      <c r="C138" s="196" t="s">
        <v>246</v>
      </c>
      <c r="D138" s="157" t="s">
        <v>126</v>
      </c>
      <c r="E138" s="167">
        <v>91.608999999999995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58">
        <v>0</v>
      </c>
      <c r="O138" s="158">
        <f>ROUND(E138*N138,5)</f>
        <v>0</v>
      </c>
      <c r="P138" s="158">
        <v>1E-3</v>
      </c>
      <c r="Q138" s="158">
        <f>ROUND(E138*P138,5)</f>
        <v>9.1609999999999997E-2</v>
      </c>
      <c r="R138" s="158"/>
      <c r="S138" s="211" t="s">
        <v>349</v>
      </c>
      <c r="T138" s="159">
        <v>0.115</v>
      </c>
      <c r="U138" s="158">
        <f>ROUND(E138*T138,2)</f>
        <v>10.54</v>
      </c>
      <c r="V138" s="148"/>
      <c r="W138" s="148"/>
      <c r="X138" s="148"/>
      <c r="Y138" s="148"/>
      <c r="Z138" s="148"/>
      <c r="AA138" s="148"/>
      <c r="AB138" s="148"/>
      <c r="AC138" s="148"/>
      <c r="AD138" s="148" t="s">
        <v>104</v>
      </c>
      <c r="AE138" s="148"/>
      <c r="AF138" s="148"/>
      <c r="AG138" s="148"/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</row>
    <row r="139" spans="1:59" ht="30.9" outlineLevel="1">
      <c r="A139" s="149"/>
      <c r="B139" s="155"/>
      <c r="C139" s="197" t="s">
        <v>247</v>
      </c>
      <c r="D139" s="160"/>
      <c r="E139" s="168">
        <v>91.608999999999995</v>
      </c>
      <c r="F139" s="174"/>
      <c r="G139" s="174"/>
      <c r="H139" s="174"/>
      <c r="I139" s="174"/>
      <c r="J139" s="174"/>
      <c r="K139" s="174"/>
      <c r="L139" s="174"/>
      <c r="M139" s="174"/>
      <c r="N139" s="158"/>
      <c r="O139" s="158"/>
      <c r="P139" s="158"/>
      <c r="Q139" s="158"/>
      <c r="R139" s="158"/>
      <c r="S139" s="158"/>
      <c r="T139" s="159"/>
      <c r="U139" s="158"/>
      <c r="V139" s="148"/>
      <c r="W139" s="148"/>
      <c r="X139" s="148"/>
      <c r="Y139" s="148"/>
      <c r="Z139" s="148"/>
      <c r="AA139" s="148"/>
      <c r="AB139" s="148"/>
      <c r="AC139" s="148"/>
      <c r="AD139" s="148" t="s">
        <v>106</v>
      </c>
      <c r="AE139" s="148">
        <v>0</v>
      </c>
      <c r="AF139" s="148"/>
      <c r="AG139" s="148"/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</row>
    <row r="140" spans="1:59" outlineLevel="1">
      <c r="A140" s="149">
        <v>33</v>
      </c>
      <c r="B140" s="155" t="s">
        <v>248</v>
      </c>
      <c r="C140" s="196" t="s">
        <v>249</v>
      </c>
      <c r="D140" s="157" t="s">
        <v>103</v>
      </c>
      <c r="E140" s="167">
        <v>2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58">
        <v>0</v>
      </c>
      <c r="O140" s="158">
        <f>ROUND(E140*N140,5)</f>
        <v>0</v>
      </c>
      <c r="P140" s="158">
        <v>1.933E-2</v>
      </c>
      <c r="Q140" s="158">
        <f>ROUND(E140*P140,5)</f>
        <v>3.866E-2</v>
      </c>
      <c r="R140" s="158"/>
      <c r="S140" s="211" t="s">
        <v>349</v>
      </c>
      <c r="T140" s="159">
        <v>0.64383000000000001</v>
      </c>
      <c r="U140" s="158">
        <f>ROUND(E140*T140,2)</f>
        <v>1.29</v>
      </c>
      <c r="V140" s="148"/>
      <c r="W140" s="148"/>
      <c r="X140" s="148"/>
      <c r="Y140" s="148"/>
      <c r="Z140" s="148"/>
      <c r="AA140" s="148"/>
      <c r="AB140" s="148"/>
      <c r="AC140" s="148"/>
      <c r="AD140" s="148" t="s">
        <v>250</v>
      </c>
      <c r="AE140" s="148"/>
      <c r="AF140" s="148"/>
      <c r="AG140" s="148"/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</row>
    <row r="141" spans="1:59" outlineLevel="1">
      <c r="A141" s="149">
        <v>34</v>
      </c>
      <c r="B141" s="155" t="s">
        <v>251</v>
      </c>
      <c r="C141" s="196" t="s">
        <v>252</v>
      </c>
      <c r="D141" s="157" t="s">
        <v>103</v>
      </c>
      <c r="E141" s="167">
        <v>2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58">
        <v>0</v>
      </c>
      <c r="O141" s="158">
        <f>ROUND(E141*N141,5)</f>
        <v>0</v>
      </c>
      <c r="P141" s="158">
        <v>3.1870000000000002E-2</v>
      </c>
      <c r="Q141" s="158">
        <f>ROUND(E141*P141,5)</f>
        <v>6.3740000000000005E-2</v>
      </c>
      <c r="R141" s="158"/>
      <c r="S141" s="211" t="s">
        <v>349</v>
      </c>
      <c r="T141" s="159">
        <v>0.89376</v>
      </c>
      <c r="U141" s="158">
        <f>ROUND(E141*T141,2)</f>
        <v>1.79</v>
      </c>
      <c r="V141" s="148"/>
      <c r="W141" s="148"/>
      <c r="X141" s="148"/>
      <c r="Y141" s="148"/>
      <c r="Z141" s="148"/>
      <c r="AA141" s="148"/>
      <c r="AB141" s="148"/>
      <c r="AC141" s="148"/>
      <c r="AD141" s="148" t="s">
        <v>250</v>
      </c>
      <c r="AE141" s="148"/>
      <c r="AF141" s="148"/>
      <c r="AG141" s="148"/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</row>
    <row r="142" spans="1:59" outlineLevel="1">
      <c r="A142" s="149">
        <v>35</v>
      </c>
      <c r="B142" s="155" t="s">
        <v>253</v>
      </c>
      <c r="C142" s="196" t="s">
        <v>254</v>
      </c>
      <c r="D142" s="157" t="s">
        <v>133</v>
      </c>
      <c r="E142" s="167">
        <v>21.53</v>
      </c>
      <c r="F142" s="173"/>
      <c r="G142" s="174">
        <f>ROUND(E142*F142,2)</f>
        <v>0</v>
      </c>
      <c r="H142" s="173"/>
      <c r="I142" s="174">
        <f>ROUND(E142*H142,2)</f>
        <v>0</v>
      </c>
      <c r="J142" s="173"/>
      <c r="K142" s="174">
        <f>ROUND(E142*J142,2)</f>
        <v>0</v>
      </c>
      <c r="L142" s="174">
        <v>21</v>
      </c>
      <c r="M142" s="174">
        <f>G142*(1+L142/100)</f>
        <v>0</v>
      </c>
      <c r="N142" s="158">
        <v>0</v>
      </c>
      <c r="O142" s="158">
        <f>ROUND(E142*N142,5)</f>
        <v>0</v>
      </c>
      <c r="P142" s="158">
        <v>2.8700000000000002E-3</v>
      </c>
      <c r="Q142" s="158">
        <f>ROUND(E142*P142,5)</f>
        <v>6.1789999999999998E-2</v>
      </c>
      <c r="R142" s="158"/>
      <c r="S142" s="211" t="s">
        <v>349</v>
      </c>
      <c r="T142" s="159">
        <v>0.10349999999999999</v>
      </c>
      <c r="U142" s="158">
        <f>ROUND(E142*T142,2)</f>
        <v>2.23</v>
      </c>
      <c r="V142" s="148"/>
      <c r="W142" s="148"/>
      <c r="X142" s="148"/>
      <c r="Y142" s="148"/>
      <c r="Z142" s="148"/>
      <c r="AA142" s="148"/>
      <c r="AB142" s="148"/>
      <c r="AC142" s="148"/>
      <c r="AD142" s="148" t="s">
        <v>104</v>
      </c>
      <c r="AE142" s="148"/>
      <c r="AF142" s="148"/>
      <c r="AG142" s="148"/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</row>
    <row r="143" spans="1:59" ht="20.6" outlineLevel="1">
      <c r="A143" s="149"/>
      <c r="B143" s="155"/>
      <c r="C143" s="197" t="s">
        <v>255</v>
      </c>
      <c r="D143" s="160"/>
      <c r="E143" s="168">
        <v>21.53</v>
      </c>
      <c r="F143" s="174"/>
      <c r="G143" s="174"/>
      <c r="H143" s="174"/>
      <c r="I143" s="174"/>
      <c r="J143" s="174"/>
      <c r="K143" s="174"/>
      <c r="L143" s="174"/>
      <c r="M143" s="174"/>
      <c r="N143" s="158"/>
      <c r="O143" s="158"/>
      <c r="P143" s="158"/>
      <c r="Q143" s="158"/>
      <c r="R143" s="158"/>
      <c r="S143" s="158"/>
      <c r="T143" s="159"/>
      <c r="U143" s="158"/>
      <c r="V143" s="148"/>
      <c r="W143" s="148"/>
      <c r="X143" s="148"/>
      <c r="Y143" s="148"/>
      <c r="Z143" s="148"/>
      <c r="AA143" s="148"/>
      <c r="AB143" s="148"/>
      <c r="AC143" s="148"/>
      <c r="AD143" s="148" t="s">
        <v>106</v>
      </c>
      <c r="AE143" s="148">
        <v>0</v>
      </c>
      <c r="AF143" s="148"/>
      <c r="AG143" s="148"/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</row>
    <row r="144" spans="1:59" ht="20.6" outlineLevel="1">
      <c r="A144" s="149">
        <v>36</v>
      </c>
      <c r="B144" s="155" t="s">
        <v>147</v>
      </c>
      <c r="C144" s="196" t="s">
        <v>256</v>
      </c>
      <c r="D144" s="157" t="s">
        <v>114</v>
      </c>
      <c r="E144" s="167">
        <v>6.1849025940000004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58">
        <v>1.47E-3</v>
      </c>
      <c r="O144" s="158">
        <f>ROUND(E144*N144,5)</f>
        <v>9.0900000000000009E-3</v>
      </c>
      <c r="P144" s="158">
        <v>2.2000000000000002</v>
      </c>
      <c r="Q144" s="158">
        <f>ROUND(E144*P144,5)</f>
        <v>13.60679</v>
      </c>
      <c r="R144" s="158"/>
      <c r="S144" s="211" t="s">
        <v>147</v>
      </c>
      <c r="T144" s="159">
        <v>4.9960000000000004</v>
      </c>
      <c r="U144" s="158">
        <f>ROUND(E144*T144,2)</f>
        <v>30.9</v>
      </c>
      <c r="V144" s="148"/>
      <c r="W144" s="148"/>
      <c r="X144" s="148"/>
      <c r="Y144" s="148"/>
      <c r="Z144" s="148"/>
      <c r="AA144" s="148"/>
      <c r="AB144" s="148"/>
      <c r="AC144" s="148"/>
      <c r="AD144" s="148" t="s">
        <v>104</v>
      </c>
      <c r="AE144" s="148"/>
      <c r="AF144" s="148"/>
      <c r="AG144" s="148"/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</row>
    <row r="145" spans="1:59" outlineLevel="1">
      <c r="A145" s="149"/>
      <c r="B145" s="155"/>
      <c r="C145" s="197" t="s">
        <v>257</v>
      </c>
      <c r="D145" s="160"/>
      <c r="E145" s="168">
        <v>1.1399999999999999</v>
      </c>
      <c r="F145" s="174"/>
      <c r="G145" s="174"/>
      <c r="H145" s="174"/>
      <c r="I145" s="174"/>
      <c r="J145" s="174"/>
      <c r="K145" s="174"/>
      <c r="L145" s="174"/>
      <c r="M145" s="174"/>
      <c r="N145" s="158"/>
      <c r="O145" s="158"/>
      <c r="P145" s="158"/>
      <c r="Q145" s="158"/>
      <c r="R145" s="158"/>
      <c r="S145" s="158"/>
      <c r="T145" s="159"/>
      <c r="U145" s="158"/>
      <c r="V145" s="148"/>
      <c r="W145" s="148"/>
      <c r="X145" s="148"/>
      <c r="Y145" s="148"/>
      <c r="Z145" s="148"/>
      <c r="AA145" s="148"/>
      <c r="AB145" s="148"/>
      <c r="AC145" s="148"/>
      <c r="AD145" s="148" t="s">
        <v>106</v>
      </c>
      <c r="AE145" s="148">
        <v>0</v>
      </c>
      <c r="AF145" s="148"/>
      <c r="AG145" s="148"/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</row>
    <row r="146" spans="1:59" outlineLevel="1">
      <c r="A146" s="149"/>
      <c r="B146" s="155"/>
      <c r="C146" s="197" t="s">
        <v>258</v>
      </c>
      <c r="D146" s="160"/>
      <c r="E146" s="168">
        <v>3.2</v>
      </c>
      <c r="F146" s="174"/>
      <c r="G146" s="174"/>
      <c r="H146" s="174"/>
      <c r="I146" s="174"/>
      <c r="J146" s="174"/>
      <c r="K146" s="174"/>
      <c r="L146" s="174"/>
      <c r="M146" s="174"/>
      <c r="N146" s="158"/>
      <c r="O146" s="158"/>
      <c r="P146" s="158"/>
      <c r="Q146" s="158"/>
      <c r="R146" s="158"/>
      <c r="S146" s="158"/>
      <c r="T146" s="159"/>
      <c r="U146" s="158"/>
      <c r="V146" s="148"/>
      <c r="W146" s="148"/>
      <c r="X146" s="148"/>
      <c r="Y146" s="148"/>
      <c r="Z146" s="148"/>
      <c r="AA146" s="148"/>
      <c r="AB146" s="148"/>
      <c r="AC146" s="148"/>
      <c r="AD146" s="148" t="s">
        <v>106</v>
      </c>
      <c r="AE146" s="148">
        <v>0</v>
      </c>
      <c r="AF146" s="148"/>
      <c r="AG146" s="148"/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</row>
    <row r="147" spans="1:59" outlineLevel="1">
      <c r="A147" s="149"/>
      <c r="B147" s="155"/>
      <c r="C147" s="197" t="s">
        <v>259</v>
      </c>
      <c r="D147" s="160"/>
      <c r="E147" s="168">
        <v>1.248</v>
      </c>
      <c r="F147" s="174"/>
      <c r="G147" s="174"/>
      <c r="H147" s="174"/>
      <c r="I147" s="174"/>
      <c r="J147" s="174"/>
      <c r="K147" s="174"/>
      <c r="L147" s="174"/>
      <c r="M147" s="174"/>
      <c r="N147" s="158"/>
      <c r="O147" s="158"/>
      <c r="P147" s="158"/>
      <c r="Q147" s="158"/>
      <c r="R147" s="158"/>
      <c r="S147" s="158"/>
      <c r="T147" s="159"/>
      <c r="U147" s="158"/>
      <c r="V147" s="148"/>
      <c r="W147" s="148"/>
      <c r="X147" s="148"/>
      <c r="Y147" s="148"/>
      <c r="Z147" s="148"/>
      <c r="AA147" s="148"/>
      <c r="AB147" s="148"/>
      <c r="AC147" s="148"/>
      <c r="AD147" s="148" t="s">
        <v>106</v>
      </c>
      <c r="AE147" s="148">
        <v>0</v>
      </c>
      <c r="AF147" s="148"/>
      <c r="AG147" s="148"/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</row>
    <row r="148" spans="1:59" outlineLevel="1">
      <c r="A148" s="149"/>
      <c r="B148" s="155"/>
      <c r="C148" s="197" t="s">
        <v>260</v>
      </c>
      <c r="D148" s="160"/>
      <c r="E148" s="168">
        <v>0.59690259400000001</v>
      </c>
      <c r="F148" s="174"/>
      <c r="G148" s="174"/>
      <c r="H148" s="174"/>
      <c r="I148" s="174"/>
      <c r="J148" s="174"/>
      <c r="K148" s="174"/>
      <c r="L148" s="174"/>
      <c r="M148" s="174"/>
      <c r="N148" s="158"/>
      <c r="O148" s="158"/>
      <c r="P148" s="158"/>
      <c r="Q148" s="158"/>
      <c r="R148" s="158"/>
      <c r="S148" s="158"/>
      <c r="T148" s="159"/>
      <c r="U148" s="158"/>
      <c r="V148" s="148"/>
      <c r="W148" s="148"/>
      <c r="X148" s="148"/>
      <c r="Y148" s="148"/>
      <c r="Z148" s="148"/>
      <c r="AA148" s="148"/>
      <c r="AB148" s="148"/>
      <c r="AC148" s="148"/>
      <c r="AD148" s="148" t="s">
        <v>106</v>
      </c>
      <c r="AE148" s="148">
        <v>0</v>
      </c>
      <c r="AF148" s="148"/>
      <c r="AG148" s="148"/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</row>
    <row r="149" spans="1:59" ht="20.6" outlineLevel="1">
      <c r="A149" s="149">
        <v>37</v>
      </c>
      <c r="B149" s="155" t="s">
        <v>147</v>
      </c>
      <c r="C149" s="196" t="s">
        <v>261</v>
      </c>
      <c r="D149" s="157" t="s">
        <v>201</v>
      </c>
      <c r="E149" s="167">
        <v>1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21</v>
      </c>
      <c r="M149" s="174">
        <f>G149*(1+L149/100)</f>
        <v>0</v>
      </c>
      <c r="N149" s="158">
        <v>1.47E-3</v>
      </c>
      <c r="O149" s="158">
        <f>ROUND(E149*N149,5)</f>
        <v>1.47E-3</v>
      </c>
      <c r="P149" s="158">
        <v>0.3</v>
      </c>
      <c r="Q149" s="158">
        <f>ROUND(E149*P149,5)</f>
        <v>0.3</v>
      </c>
      <c r="R149" s="158"/>
      <c r="S149" s="211" t="s">
        <v>147</v>
      </c>
      <c r="T149" s="159">
        <v>4.9960000000000004</v>
      </c>
      <c r="U149" s="158">
        <f>ROUND(E149*T149,2)</f>
        <v>5</v>
      </c>
      <c r="V149" s="148"/>
      <c r="W149" s="148"/>
      <c r="X149" s="148"/>
      <c r="Y149" s="148"/>
      <c r="Z149" s="148"/>
      <c r="AA149" s="148"/>
      <c r="AB149" s="148"/>
      <c r="AC149" s="148"/>
      <c r="AD149" s="148" t="s">
        <v>104</v>
      </c>
      <c r="AE149" s="148"/>
      <c r="AF149" s="148"/>
      <c r="AG149" s="148"/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</row>
    <row r="150" spans="1:59" outlineLevel="1">
      <c r="A150" s="149"/>
      <c r="B150" s="155"/>
      <c r="C150" s="197" t="s">
        <v>262</v>
      </c>
      <c r="D150" s="160"/>
      <c r="E150" s="168">
        <v>1</v>
      </c>
      <c r="F150" s="174"/>
      <c r="G150" s="174"/>
      <c r="H150" s="174"/>
      <c r="I150" s="174"/>
      <c r="J150" s="174"/>
      <c r="K150" s="174"/>
      <c r="L150" s="174"/>
      <c r="M150" s="174"/>
      <c r="N150" s="158"/>
      <c r="O150" s="158"/>
      <c r="P150" s="158"/>
      <c r="Q150" s="158"/>
      <c r="R150" s="158"/>
      <c r="S150" s="158"/>
      <c r="T150" s="159"/>
      <c r="U150" s="158"/>
      <c r="V150" s="148"/>
      <c r="W150" s="148"/>
      <c r="X150" s="148"/>
      <c r="Y150" s="148"/>
      <c r="Z150" s="148"/>
      <c r="AA150" s="148"/>
      <c r="AB150" s="148"/>
      <c r="AC150" s="148"/>
      <c r="AD150" s="148" t="s">
        <v>106</v>
      </c>
      <c r="AE150" s="148">
        <v>0</v>
      </c>
      <c r="AF150" s="148"/>
      <c r="AG150" s="148"/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</row>
    <row r="151" spans="1:59" ht="20.6" outlineLevel="1">
      <c r="A151" s="149">
        <v>38</v>
      </c>
      <c r="B151" s="155" t="s">
        <v>147</v>
      </c>
      <c r="C151" s="196" t="s">
        <v>263</v>
      </c>
      <c r="D151" s="157" t="s">
        <v>201</v>
      </c>
      <c r="E151" s="167">
        <v>1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21</v>
      </c>
      <c r="M151" s="174">
        <f>G151*(1+L151/100)</f>
        <v>0</v>
      </c>
      <c r="N151" s="158">
        <v>1.47E-3</v>
      </c>
      <c r="O151" s="158">
        <f>ROUND(E151*N151,5)</f>
        <v>1.47E-3</v>
      </c>
      <c r="P151" s="158">
        <v>0</v>
      </c>
      <c r="Q151" s="158">
        <f>ROUND(E151*P151,5)</f>
        <v>0</v>
      </c>
      <c r="R151" s="158"/>
      <c r="S151" s="211" t="s">
        <v>147</v>
      </c>
      <c r="T151" s="159">
        <v>4.9960000000000004</v>
      </c>
      <c r="U151" s="158">
        <f>ROUND(E151*T151,2)</f>
        <v>5</v>
      </c>
      <c r="V151" s="148"/>
      <c r="W151" s="148"/>
      <c r="X151" s="148"/>
      <c r="Y151" s="148"/>
      <c r="Z151" s="148"/>
      <c r="AA151" s="148"/>
      <c r="AB151" s="148"/>
      <c r="AC151" s="148"/>
      <c r="AD151" s="148" t="s">
        <v>104</v>
      </c>
      <c r="AE151" s="148"/>
      <c r="AF151" s="148"/>
      <c r="AG151" s="148"/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</row>
    <row r="152" spans="1:59" ht="20.6" outlineLevel="1">
      <c r="A152" s="149">
        <v>39</v>
      </c>
      <c r="B152" s="155" t="s">
        <v>147</v>
      </c>
      <c r="C152" s="196" t="s">
        <v>264</v>
      </c>
      <c r="D152" s="157" t="s">
        <v>201</v>
      </c>
      <c r="E152" s="167">
        <v>1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58">
        <v>1.47E-3</v>
      </c>
      <c r="O152" s="158">
        <f>ROUND(E152*N152,5)</f>
        <v>1.47E-3</v>
      </c>
      <c r="P152" s="158">
        <v>0.05</v>
      </c>
      <c r="Q152" s="158">
        <f>ROUND(E152*P152,5)</f>
        <v>0.05</v>
      </c>
      <c r="R152" s="158"/>
      <c r="S152" s="211" t="s">
        <v>147</v>
      </c>
      <c r="T152" s="159">
        <v>4.9960000000000004</v>
      </c>
      <c r="U152" s="158">
        <f>ROUND(E152*T152,2)</f>
        <v>5</v>
      </c>
      <c r="V152" s="148"/>
      <c r="W152" s="148"/>
      <c r="X152" s="148"/>
      <c r="Y152" s="148"/>
      <c r="Z152" s="148"/>
      <c r="AA152" s="148"/>
      <c r="AB152" s="148"/>
      <c r="AC152" s="148"/>
      <c r="AD152" s="148" t="s">
        <v>104</v>
      </c>
      <c r="AE152" s="148"/>
      <c r="AF152" s="148"/>
      <c r="AG152" s="148"/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</row>
    <row r="153" spans="1:59" outlineLevel="1">
      <c r="A153" s="149">
        <v>40</v>
      </c>
      <c r="B153" s="155" t="s">
        <v>147</v>
      </c>
      <c r="C153" s="196" t="s">
        <v>265</v>
      </c>
      <c r="D153" s="157" t="s">
        <v>201</v>
      </c>
      <c r="E153" s="167">
        <v>1</v>
      </c>
      <c r="F153" s="173"/>
      <c r="G153" s="174">
        <f>ROUND(E153*F153,2)</f>
        <v>0</v>
      </c>
      <c r="H153" s="173"/>
      <c r="I153" s="174">
        <f>ROUND(E153*H153,2)</f>
        <v>0</v>
      </c>
      <c r="J153" s="173"/>
      <c r="K153" s="174">
        <f>ROUND(E153*J153,2)</f>
        <v>0</v>
      </c>
      <c r="L153" s="174">
        <v>21</v>
      </c>
      <c r="M153" s="174">
        <f>G153*(1+L153/100)</f>
        <v>0</v>
      </c>
      <c r="N153" s="158">
        <v>1.47E-3</v>
      </c>
      <c r="O153" s="158">
        <f>ROUND(E153*N153,5)</f>
        <v>1.47E-3</v>
      </c>
      <c r="P153" s="158">
        <v>0.05</v>
      </c>
      <c r="Q153" s="158">
        <f>ROUND(E153*P153,5)</f>
        <v>0.05</v>
      </c>
      <c r="R153" s="158"/>
      <c r="S153" s="211" t="s">
        <v>147</v>
      </c>
      <c r="T153" s="159">
        <v>4.9960000000000004</v>
      </c>
      <c r="U153" s="158">
        <f>ROUND(E153*T153,2)</f>
        <v>5</v>
      </c>
      <c r="V153" s="148"/>
      <c r="W153" s="148"/>
      <c r="X153" s="148"/>
      <c r="Y153" s="148"/>
      <c r="Z153" s="148"/>
      <c r="AA153" s="148"/>
      <c r="AB153" s="148"/>
      <c r="AC153" s="148"/>
      <c r="AD153" s="148" t="s">
        <v>104</v>
      </c>
      <c r="AE153" s="148"/>
      <c r="AF153" s="148"/>
      <c r="AG153" s="148"/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</row>
    <row r="154" spans="1:59" outlineLevel="1">
      <c r="A154" s="149">
        <v>41</v>
      </c>
      <c r="B154" s="155" t="s">
        <v>266</v>
      </c>
      <c r="C154" s="196" t="s">
        <v>267</v>
      </c>
      <c r="D154" s="157" t="s">
        <v>149</v>
      </c>
      <c r="E154" s="167">
        <v>24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58">
        <v>0</v>
      </c>
      <c r="O154" s="158">
        <f>ROUND(E154*N154,5)</f>
        <v>0</v>
      </c>
      <c r="P154" s="158">
        <v>0</v>
      </c>
      <c r="Q154" s="158">
        <f>ROUND(E154*P154,5)</f>
        <v>0</v>
      </c>
      <c r="R154" s="158"/>
      <c r="S154" s="211" t="s">
        <v>349</v>
      </c>
      <c r="T154" s="159">
        <v>0.20499999999999999</v>
      </c>
      <c r="U154" s="158">
        <f>ROUND(E154*T154,2)</f>
        <v>4.92</v>
      </c>
      <c r="V154" s="148"/>
      <c r="W154" s="148"/>
      <c r="X154" s="148"/>
      <c r="Y154" s="148"/>
      <c r="Z154" s="148"/>
      <c r="AA154" s="148"/>
      <c r="AB154" s="148"/>
      <c r="AC154" s="148"/>
      <c r="AD154" s="148" t="s">
        <v>104</v>
      </c>
      <c r="AE154" s="148"/>
      <c r="AF154" s="148"/>
      <c r="AG154" s="148"/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</row>
    <row r="155" spans="1:59" outlineLevel="1">
      <c r="A155" s="149"/>
      <c r="B155" s="155"/>
      <c r="C155" s="197" t="s">
        <v>268</v>
      </c>
      <c r="D155" s="160"/>
      <c r="E155" s="168">
        <v>24</v>
      </c>
      <c r="F155" s="174"/>
      <c r="G155" s="174"/>
      <c r="H155" s="174"/>
      <c r="I155" s="174"/>
      <c r="J155" s="174"/>
      <c r="K155" s="174"/>
      <c r="L155" s="174"/>
      <c r="M155" s="174"/>
      <c r="N155" s="158"/>
      <c r="O155" s="158"/>
      <c r="P155" s="158"/>
      <c r="Q155" s="158"/>
      <c r="R155" s="158"/>
      <c r="S155" s="158"/>
      <c r="T155" s="159"/>
      <c r="U155" s="158"/>
      <c r="V155" s="148"/>
      <c r="W155" s="148"/>
      <c r="X155" s="148"/>
      <c r="Y155" s="148"/>
      <c r="Z155" s="148"/>
      <c r="AA155" s="148"/>
      <c r="AB155" s="148"/>
      <c r="AC155" s="148"/>
      <c r="AD155" s="148" t="s">
        <v>106</v>
      </c>
      <c r="AE155" s="148">
        <v>0</v>
      </c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</row>
    <row r="156" spans="1:59" outlineLevel="1">
      <c r="A156" s="149">
        <v>42</v>
      </c>
      <c r="B156" s="155" t="s">
        <v>269</v>
      </c>
      <c r="C156" s="196" t="s">
        <v>270</v>
      </c>
      <c r="D156" s="157" t="s">
        <v>126</v>
      </c>
      <c r="E156" s="167">
        <v>1.5393803740000001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21</v>
      </c>
      <c r="M156" s="174">
        <f>G156*(1+L156/100)</f>
        <v>0</v>
      </c>
      <c r="N156" s="158">
        <v>1.8000000000000001E-4</v>
      </c>
      <c r="O156" s="158">
        <f>ROUND(E156*N156,5)</f>
        <v>2.7999999999999998E-4</v>
      </c>
      <c r="P156" s="158">
        <v>0</v>
      </c>
      <c r="Q156" s="158">
        <f>ROUND(E156*P156,5)</f>
        <v>0</v>
      </c>
      <c r="R156" s="158"/>
      <c r="S156" s="211" t="s">
        <v>349</v>
      </c>
      <c r="T156" s="159">
        <v>7.4999999999999997E-2</v>
      </c>
      <c r="U156" s="158">
        <f>ROUND(E156*T156,2)</f>
        <v>0.12</v>
      </c>
      <c r="V156" s="148"/>
      <c r="W156" s="148"/>
      <c r="X156" s="148"/>
      <c r="Y156" s="148"/>
      <c r="Z156" s="148"/>
      <c r="AA156" s="148"/>
      <c r="AB156" s="148"/>
      <c r="AC156" s="148"/>
      <c r="AD156" s="148" t="s">
        <v>104</v>
      </c>
      <c r="AE156" s="148"/>
      <c r="AF156" s="148"/>
      <c r="AG156" s="148"/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</row>
    <row r="157" spans="1:59" outlineLevel="1">
      <c r="A157" s="149"/>
      <c r="B157" s="155"/>
      <c r="C157" s="197" t="s">
        <v>271</v>
      </c>
      <c r="D157" s="160"/>
      <c r="E157" s="168">
        <v>1.5393803740000001</v>
      </c>
      <c r="F157" s="174"/>
      <c r="G157" s="174"/>
      <c r="H157" s="174"/>
      <c r="I157" s="174"/>
      <c r="J157" s="174"/>
      <c r="K157" s="174"/>
      <c r="L157" s="174"/>
      <c r="M157" s="174"/>
      <c r="N157" s="158"/>
      <c r="O157" s="158"/>
      <c r="P157" s="158"/>
      <c r="Q157" s="158"/>
      <c r="R157" s="158"/>
      <c r="S157" s="158"/>
      <c r="T157" s="159"/>
      <c r="U157" s="158"/>
      <c r="V157" s="148"/>
      <c r="W157" s="148"/>
      <c r="X157" s="148"/>
      <c r="Y157" s="148"/>
      <c r="Z157" s="148"/>
      <c r="AA157" s="148"/>
      <c r="AB157" s="148"/>
      <c r="AC157" s="148"/>
      <c r="AD157" s="148" t="s">
        <v>106</v>
      </c>
      <c r="AE157" s="148">
        <v>0</v>
      </c>
      <c r="AF157" s="148"/>
      <c r="AG157" s="148"/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</row>
    <row r="158" spans="1:59" outlineLevel="1">
      <c r="A158" s="149">
        <v>43</v>
      </c>
      <c r="B158" s="155" t="s">
        <v>272</v>
      </c>
      <c r="C158" s="196" t="s">
        <v>273</v>
      </c>
      <c r="D158" s="157" t="s">
        <v>126</v>
      </c>
      <c r="E158" s="167">
        <v>1.6830000000000001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58">
        <v>5.0000000000000001E-4</v>
      </c>
      <c r="O158" s="158">
        <f>ROUND(E158*N158,5)</f>
        <v>8.4000000000000003E-4</v>
      </c>
      <c r="P158" s="158">
        <v>0</v>
      </c>
      <c r="Q158" s="158">
        <f>ROUND(E158*P158,5)</f>
        <v>0</v>
      </c>
      <c r="R158" s="158"/>
      <c r="S158" s="211" t="s">
        <v>349</v>
      </c>
      <c r="T158" s="159">
        <v>0</v>
      </c>
      <c r="U158" s="158">
        <f>ROUND(E158*T158,2)</f>
        <v>0</v>
      </c>
      <c r="V158" s="148"/>
      <c r="W158" s="148"/>
      <c r="X158" s="148"/>
      <c r="Y158" s="148"/>
      <c r="Z158" s="148"/>
      <c r="AA158" s="148"/>
      <c r="AB158" s="148"/>
      <c r="AC158" s="148"/>
      <c r="AD158" s="148" t="s">
        <v>274</v>
      </c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</row>
    <row r="159" spans="1:59" outlineLevel="1">
      <c r="A159" s="149"/>
      <c r="B159" s="155"/>
      <c r="C159" s="197" t="s">
        <v>275</v>
      </c>
      <c r="D159" s="160"/>
      <c r="E159" s="168">
        <v>1.53</v>
      </c>
      <c r="F159" s="174"/>
      <c r="G159" s="174"/>
      <c r="H159" s="174"/>
      <c r="I159" s="174"/>
      <c r="J159" s="174"/>
      <c r="K159" s="174"/>
      <c r="L159" s="174"/>
      <c r="M159" s="174"/>
      <c r="N159" s="158"/>
      <c r="O159" s="158"/>
      <c r="P159" s="158"/>
      <c r="Q159" s="158"/>
      <c r="R159" s="158"/>
      <c r="S159" s="158"/>
      <c r="T159" s="159"/>
      <c r="U159" s="158"/>
      <c r="V159" s="148"/>
      <c r="W159" s="148"/>
      <c r="X159" s="148"/>
      <c r="Y159" s="148"/>
      <c r="Z159" s="148"/>
      <c r="AA159" s="148"/>
      <c r="AB159" s="148"/>
      <c r="AC159" s="148"/>
      <c r="AD159" s="148" t="s">
        <v>106</v>
      </c>
      <c r="AE159" s="148">
        <v>0</v>
      </c>
      <c r="AF159" s="148"/>
      <c r="AG159" s="148"/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</row>
    <row r="160" spans="1:59" outlineLevel="1">
      <c r="A160" s="149"/>
      <c r="B160" s="155"/>
      <c r="C160" s="202" t="s">
        <v>276</v>
      </c>
      <c r="D160" s="166"/>
      <c r="E160" s="172">
        <v>0.153</v>
      </c>
      <c r="F160" s="174"/>
      <c r="G160" s="174"/>
      <c r="H160" s="174"/>
      <c r="I160" s="174"/>
      <c r="J160" s="174"/>
      <c r="K160" s="174"/>
      <c r="L160" s="174"/>
      <c r="M160" s="174"/>
      <c r="N160" s="158"/>
      <c r="O160" s="158"/>
      <c r="P160" s="158"/>
      <c r="Q160" s="158"/>
      <c r="R160" s="158"/>
      <c r="S160" s="158"/>
      <c r="T160" s="159"/>
      <c r="U160" s="158"/>
      <c r="V160" s="148"/>
      <c r="W160" s="148"/>
      <c r="X160" s="148"/>
      <c r="Y160" s="148"/>
      <c r="Z160" s="148"/>
      <c r="AA160" s="148"/>
      <c r="AB160" s="148"/>
      <c r="AC160" s="148"/>
      <c r="AD160" s="148" t="s">
        <v>106</v>
      </c>
      <c r="AE160" s="148">
        <v>4</v>
      </c>
      <c r="AF160" s="148"/>
      <c r="AG160" s="148"/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</row>
    <row r="161" spans="1:59">
      <c r="A161" s="150" t="s">
        <v>99</v>
      </c>
      <c r="B161" s="156" t="s">
        <v>67</v>
      </c>
      <c r="C161" s="198" t="s">
        <v>68</v>
      </c>
      <c r="D161" s="161"/>
      <c r="E161" s="169"/>
      <c r="F161" s="175"/>
      <c r="G161" s="175">
        <f>SUMIF(AD162:AD190,"&lt;&gt;NOR",G162:G190)</f>
        <v>0</v>
      </c>
      <c r="H161" s="175"/>
      <c r="I161" s="175">
        <f>SUM(I162:I190)</f>
        <v>0</v>
      </c>
      <c r="J161" s="175"/>
      <c r="K161" s="175">
        <f>SUM(K162:K190)</f>
        <v>0</v>
      </c>
      <c r="L161" s="175"/>
      <c r="M161" s="175">
        <f>SUM(M162:M190)</f>
        <v>0</v>
      </c>
      <c r="N161" s="162"/>
      <c r="O161" s="162">
        <f>SUM(O162:O190)</f>
        <v>0</v>
      </c>
      <c r="P161" s="162"/>
      <c r="Q161" s="162">
        <f>SUM(Q162:Q190)</f>
        <v>0</v>
      </c>
      <c r="R161" s="162"/>
      <c r="S161" s="162"/>
      <c r="T161" s="163"/>
      <c r="U161" s="162">
        <f>SUM(U162:U190)</f>
        <v>294.11</v>
      </c>
      <c r="AD161" t="s">
        <v>100</v>
      </c>
    </row>
    <row r="162" spans="1:59" outlineLevel="1">
      <c r="A162" s="149">
        <v>44</v>
      </c>
      <c r="B162" s="155" t="s">
        <v>277</v>
      </c>
      <c r="C162" s="196" t="s">
        <v>278</v>
      </c>
      <c r="D162" s="157" t="s">
        <v>279</v>
      </c>
      <c r="E162" s="167">
        <v>601.06000000000006</v>
      </c>
      <c r="F162" s="173"/>
      <c r="G162" s="174">
        <f>ROUND(E162*F162,2)</f>
        <v>0</v>
      </c>
      <c r="H162" s="173"/>
      <c r="I162" s="174">
        <f>ROUND(E162*H162,2)</f>
        <v>0</v>
      </c>
      <c r="J162" s="173"/>
      <c r="K162" s="174">
        <f>ROUND(E162*J162,2)</f>
        <v>0</v>
      </c>
      <c r="L162" s="174">
        <v>21</v>
      </c>
      <c r="M162" s="174">
        <f>G162*(1+L162/100)</f>
        <v>0</v>
      </c>
      <c r="N162" s="158">
        <v>0</v>
      </c>
      <c r="O162" s="158">
        <f>ROUND(E162*N162,5)</f>
        <v>0</v>
      </c>
      <c r="P162" s="158">
        <v>0</v>
      </c>
      <c r="Q162" s="158">
        <f>ROUND(E162*P162,5)</f>
        <v>0</v>
      </c>
      <c r="R162" s="158"/>
      <c r="S162" s="211" t="s">
        <v>349</v>
      </c>
      <c r="T162" s="159">
        <v>0.16400000000000001</v>
      </c>
      <c r="U162" s="158">
        <f>ROUND(E162*T162,2)</f>
        <v>98.57</v>
      </c>
      <c r="V162" s="148"/>
      <c r="W162" s="148"/>
      <c r="X162" s="148"/>
      <c r="Y162" s="148"/>
      <c r="Z162" s="148"/>
      <c r="AA162" s="148"/>
      <c r="AB162" s="148"/>
      <c r="AC162" s="148"/>
      <c r="AD162" s="148" t="s">
        <v>104</v>
      </c>
      <c r="AE162" s="148"/>
      <c r="AF162" s="148"/>
      <c r="AG162" s="148"/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</row>
    <row r="163" spans="1:59" outlineLevel="1">
      <c r="A163" s="149"/>
      <c r="B163" s="155"/>
      <c r="C163" s="197" t="s">
        <v>280</v>
      </c>
      <c r="D163" s="160"/>
      <c r="E163" s="168">
        <v>8.94</v>
      </c>
      <c r="F163" s="174"/>
      <c r="G163" s="174"/>
      <c r="H163" s="174"/>
      <c r="I163" s="174"/>
      <c r="J163" s="174"/>
      <c r="K163" s="174"/>
      <c r="L163" s="174"/>
      <c r="M163" s="174"/>
      <c r="N163" s="158"/>
      <c r="O163" s="158"/>
      <c r="P163" s="158"/>
      <c r="Q163" s="158"/>
      <c r="R163" s="158"/>
      <c r="S163" s="158"/>
      <c r="T163" s="159"/>
      <c r="U163" s="158"/>
      <c r="V163" s="148"/>
      <c r="W163" s="148"/>
      <c r="X163" s="148"/>
      <c r="Y163" s="148"/>
      <c r="Z163" s="148"/>
      <c r="AA163" s="148"/>
      <c r="AB163" s="148"/>
      <c r="AC163" s="148"/>
      <c r="AD163" s="148" t="s">
        <v>106</v>
      </c>
      <c r="AE163" s="148">
        <v>0</v>
      </c>
      <c r="AF163" s="148"/>
      <c r="AG163" s="148"/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</row>
    <row r="164" spans="1:59" outlineLevel="1">
      <c r="A164" s="149"/>
      <c r="B164" s="155"/>
      <c r="C164" s="197" t="s">
        <v>281</v>
      </c>
      <c r="D164" s="160"/>
      <c r="E164" s="168">
        <v>138.41999999999999</v>
      </c>
      <c r="F164" s="174"/>
      <c r="G164" s="174"/>
      <c r="H164" s="174"/>
      <c r="I164" s="174"/>
      <c r="J164" s="174"/>
      <c r="K164" s="174"/>
      <c r="L164" s="174"/>
      <c r="M164" s="174"/>
      <c r="N164" s="158"/>
      <c r="O164" s="158"/>
      <c r="P164" s="158"/>
      <c r="Q164" s="158"/>
      <c r="R164" s="158"/>
      <c r="S164" s="158"/>
      <c r="T164" s="159"/>
      <c r="U164" s="158"/>
      <c r="V164" s="148"/>
      <c r="W164" s="148"/>
      <c r="X164" s="148"/>
      <c r="Y164" s="148"/>
      <c r="Z164" s="148"/>
      <c r="AA164" s="148"/>
      <c r="AB164" s="148"/>
      <c r="AC164" s="148"/>
      <c r="AD164" s="148" t="s">
        <v>106</v>
      </c>
      <c r="AE164" s="148">
        <v>0</v>
      </c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</row>
    <row r="165" spans="1:59" outlineLevel="1">
      <c r="A165" s="149"/>
      <c r="B165" s="155"/>
      <c r="C165" s="197" t="s">
        <v>282</v>
      </c>
      <c r="D165" s="160"/>
      <c r="E165" s="168">
        <v>50.27</v>
      </c>
      <c r="F165" s="174"/>
      <c r="G165" s="174"/>
      <c r="H165" s="174"/>
      <c r="I165" s="174"/>
      <c r="J165" s="174"/>
      <c r="K165" s="174"/>
      <c r="L165" s="174"/>
      <c r="M165" s="174"/>
      <c r="N165" s="158"/>
      <c r="O165" s="158"/>
      <c r="P165" s="158"/>
      <c r="Q165" s="158"/>
      <c r="R165" s="158"/>
      <c r="S165" s="158"/>
      <c r="T165" s="159"/>
      <c r="U165" s="158"/>
      <c r="V165" s="148"/>
      <c r="W165" s="148"/>
      <c r="X165" s="148"/>
      <c r="Y165" s="148"/>
      <c r="Z165" s="148"/>
      <c r="AA165" s="148"/>
      <c r="AB165" s="148"/>
      <c r="AC165" s="148"/>
      <c r="AD165" s="148" t="s">
        <v>106</v>
      </c>
      <c r="AE165" s="148">
        <v>0</v>
      </c>
      <c r="AF165" s="148"/>
      <c r="AG165" s="148"/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</row>
    <row r="166" spans="1:59" outlineLevel="1">
      <c r="A166" s="149"/>
      <c r="B166" s="155"/>
      <c r="C166" s="197" t="s">
        <v>283</v>
      </c>
      <c r="D166" s="160"/>
      <c r="E166" s="168">
        <v>165.83</v>
      </c>
      <c r="F166" s="174"/>
      <c r="G166" s="174"/>
      <c r="H166" s="174"/>
      <c r="I166" s="174"/>
      <c r="J166" s="174"/>
      <c r="K166" s="174"/>
      <c r="L166" s="174"/>
      <c r="M166" s="174"/>
      <c r="N166" s="158"/>
      <c r="O166" s="158"/>
      <c r="P166" s="158"/>
      <c r="Q166" s="158"/>
      <c r="R166" s="158"/>
      <c r="S166" s="158"/>
      <c r="T166" s="159"/>
      <c r="U166" s="158"/>
      <c r="V166" s="148"/>
      <c r="W166" s="148"/>
      <c r="X166" s="148"/>
      <c r="Y166" s="148"/>
      <c r="Z166" s="148"/>
      <c r="AA166" s="148"/>
      <c r="AB166" s="148"/>
      <c r="AC166" s="148"/>
      <c r="AD166" s="148" t="s">
        <v>106</v>
      </c>
      <c r="AE166" s="148">
        <v>0</v>
      </c>
      <c r="AF166" s="148"/>
      <c r="AG166" s="148"/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</row>
    <row r="167" spans="1:59" outlineLevel="1">
      <c r="A167" s="149"/>
      <c r="B167" s="155"/>
      <c r="C167" s="197" t="s">
        <v>284</v>
      </c>
      <c r="D167" s="160"/>
      <c r="E167" s="168">
        <v>23</v>
      </c>
      <c r="F167" s="174"/>
      <c r="G167" s="174"/>
      <c r="H167" s="174"/>
      <c r="I167" s="174"/>
      <c r="J167" s="174"/>
      <c r="K167" s="174"/>
      <c r="L167" s="174"/>
      <c r="M167" s="174"/>
      <c r="N167" s="158"/>
      <c r="O167" s="158"/>
      <c r="P167" s="158"/>
      <c r="Q167" s="158"/>
      <c r="R167" s="158"/>
      <c r="S167" s="158"/>
      <c r="T167" s="159"/>
      <c r="U167" s="158"/>
      <c r="V167" s="148"/>
      <c r="W167" s="148"/>
      <c r="X167" s="148"/>
      <c r="Y167" s="148"/>
      <c r="Z167" s="148"/>
      <c r="AA167" s="148"/>
      <c r="AB167" s="148"/>
      <c r="AC167" s="148"/>
      <c r="AD167" s="148" t="s">
        <v>106</v>
      </c>
      <c r="AE167" s="148">
        <v>0</v>
      </c>
      <c r="AF167" s="148"/>
      <c r="AG167" s="148"/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</row>
    <row r="168" spans="1:59" outlineLevel="1">
      <c r="A168" s="149"/>
      <c r="B168" s="155"/>
      <c r="C168" s="197" t="s">
        <v>285</v>
      </c>
      <c r="D168" s="160"/>
      <c r="E168" s="168">
        <v>199</v>
      </c>
      <c r="F168" s="174"/>
      <c r="G168" s="174"/>
      <c r="H168" s="174"/>
      <c r="I168" s="174"/>
      <c r="J168" s="174"/>
      <c r="K168" s="174"/>
      <c r="L168" s="174"/>
      <c r="M168" s="174"/>
      <c r="N168" s="158"/>
      <c r="O168" s="158"/>
      <c r="P168" s="158"/>
      <c r="Q168" s="158"/>
      <c r="R168" s="158"/>
      <c r="S168" s="158"/>
      <c r="T168" s="159"/>
      <c r="U168" s="158"/>
      <c r="V168" s="148"/>
      <c r="W168" s="148"/>
      <c r="X168" s="148"/>
      <c r="Y168" s="148"/>
      <c r="Z168" s="148"/>
      <c r="AA168" s="148"/>
      <c r="AB168" s="148"/>
      <c r="AC168" s="148"/>
      <c r="AD168" s="148" t="s">
        <v>106</v>
      </c>
      <c r="AE168" s="148">
        <v>0</v>
      </c>
      <c r="AF168" s="148"/>
      <c r="AG168" s="148"/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</row>
    <row r="169" spans="1:59" outlineLevel="1">
      <c r="A169" s="149"/>
      <c r="B169" s="155"/>
      <c r="C169" s="197" t="s">
        <v>286</v>
      </c>
      <c r="D169" s="160"/>
      <c r="E169" s="168">
        <v>15.6</v>
      </c>
      <c r="F169" s="174"/>
      <c r="G169" s="174"/>
      <c r="H169" s="174"/>
      <c r="I169" s="174"/>
      <c r="J169" s="174"/>
      <c r="K169" s="174"/>
      <c r="L169" s="174"/>
      <c r="M169" s="174"/>
      <c r="N169" s="158"/>
      <c r="O169" s="158"/>
      <c r="P169" s="158"/>
      <c r="Q169" s="158"/>
      <c r="R169" s="158"/>
      <c r="S169" s="158"/>
      <c r="T169" s="159"/>
      <c r="U169" s="158"/>
      <c r="V169" s="148"/>
      <c r="W169" s="148"/>
      <c r="X169" s="148"/>
      <c r="Y169" s="148"/>
      <c r="Z169" s="148"/>
      <c r="AA169" s="148"/>
      <c r="AB169" s="148"/>
      <c r="AC169" s="148"/>
      <c r="AD169" s="148" t="s">
        <v>106</v>
      </c>
      <c r="AE169" s="148">
        <v>0</v>
      </c>
      <c r="AF169" s="148"/>
      <c r="AG169" s="148"/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</row>
    <row r="170" spans="1:59" outlineLevel="1">
      <c r="A170" s="149">
        <v>45</v>
      </c>
      <c r="B170" s="155" t="s">
        <v>287</v>
      </c>
      <c r="C170" s="196" t="s">
        <v>288</v>
      </c>
      <c r="D170" s="157" t="s">
        <v>279</v>
      </c>
      <c r="E170" s="167">
        <v>399.06000000000006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58">
        <v>0</v>
      </c>
      <c r="O170" s="158">
        <f>ROUND(E170*N170,5)</f>
        <v>0</v>
      </c>
      <c r="P170" s="158">
        <v>0</v>
      </c>
      <c r="Q170" s="158">
        <f>ROUND(E170*P170,5)</f>
        <v>0</v>
      </c>
      <c r="R170" s="158"/>
      <c r="S170" s="211" t="s">
        <v>349</v>
      </c>
      <c r="T170" s="159">
        <v>0.49</v>
      </c>
      <c r="U170" s="158">
        <f>ROUND(E170*T170,2)</f>
        <v>195.54</v>
      </c>
      <c r="V170" s="148"/>
      <c r="W170" s="148"/>
      <c r="X170" s="148"/>
      <c r="Y170" s="148"/>
      <c r="Z170" s="148"/>
      <c r="AA170" s="148"/>
      <c r="AB170" s="148"/>
      <c r="AC170" s="148"/>
      <c r="AD170" s="148" t="s">
        <v>104</v>
      </c>
      <c r="AE170" s="148"/>
      <c r="AF170" s="148"/>
      <c r="AG170" s="148"/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</row>
    <row r="171" spans="1:59" outlineLevel="1">
      <c r="A171" s="149"/>
      <c r="B171" s="155"/>
      <c r="C171" s="197" t="s">
        <v>280</v>
      </c>
      <c r="D171" s="160"/>
      <c r="E171" s="168">
        <v>8.94</v>
      </c>
      <c r="F171" s="174"/>
      <c r="G171" s="174"/>
      <c r="H171" s="174"/>
      <c r="I171" s="174"/>
      <c r="J171" s="174"/>
      <c r="K171" s="174"/>
      <c r="L171" s="174"/>
      <c r="M171" s="174"/>
      <c r="N171" s="158"/>
      <c r="O171" s="158"/>
      <c r="P171" s="158"/>
      <c r="Q171" s="158"/>
      <c r="R171" s="158"/>
      <c r="S171" s="158"/>
      <c r="T171" s="159"/>
      <c r="U171" s="158"/>
      <c r="V171" s="148"/>
      <c r="W171" s="148"/>
      <c r="X171" s="148"/>
      <c r="Y171" s="148"/>
      <c r="Z171" s="148"/>
      <c r="AA171" s="148"/>
      <c r="AB171" s="148"/>
      <c r="AC171" s="148"/>
      <c r="AD171" s="148" t="s">
        <v>106</v>
      </c>
      <c r="AE171" s="148">
        <v>0</v>
      </c>
      <c r="AF171" s="148"/>
      <c r="AG171" s="148"/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</row>
    <row r="172" spans="1:59" outlineLevel="1">
      <c r="A172" s="149"/>
      <c r="B172" s="155"/>
      <c r="C172" s="197" t="s">
        <v>281</v>
      </c>
      <c r="D172" s="160"/>
      <c r="E172" s="168">
        <v>138.41999999999999</v>
      </c>
      <c r="F172" s="174"/>
      <c r="G172" s="174"/>
      <c r="H172" s="174"/>
      <c r="I172" s="174"/>
      <c r="J172" s="174"/>
      <c r="K172" s="174"/>
      <c r="L172" s="174"/>
      <c r="M172" s="174"/>
      <c r="N172" s="158"/>
      <c r="O172" s="158"/>
      <c r="P172" s="158"/>
      <c r="Q172" s="158"/>
      <c r="R172" s="158"/>
      <c r="S172" s="158"/>
      <c r="T172" s="159"/>
      <c r="U172" s="158"/>
      <c r="V172" s="148"/>
      <c r="W172" s="148"/>
      <c r="X172" s="148"/>
      <c r="Y172" s="148"/>
      <c r="Z172" s="148"/>
      <c r="AA172" s="148"/>
      <c r="AB172" s="148"/>
      <c r="AC172" s="148"/>
      <c r="AD172" s="148" t="s">
        <v>106</v>
      </c>
      <c r="AE172" s="148">
        <v>0</v>
      </c>
      <c r="AF172" s="148"/>
      <c r="AG172" s="148"/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</row>
    <row r="173" spans="1:59" outlineLevel="1">
      <c r="A173" s="149"/>
      <c r="B173" s="155"/>
      <c r="C173" s="197" t="s">
        <v>282</v>
      </c>
      <c r="D173" s="160"/>
      <c r="E173" s="168">
        <v>50.27</v>
      </c>
      <c r="F173" s="174"/>
      <c r="G173" s="174"/>
      <c r="H173" s="174"/>
      <c r="I173" s="174"/>
      <c r="J173" s="174"/>
      <c r="K173" s="174"/>
      <c r="L173" s="174"/>
      <c r="M173" s="174"/>
      <c r="N173" s="158"/>
      <c r="O173" s="158"/>
      <c r="P173" s="158"/>
      <c r="Q173" s="158"/>
      <c r="R173" s="158"/>
      <c r="S173" s="158"/>
      <c r="T173" s="159"/>
      <c r="U173" s="158"/>
      <c r="V173" s="148"/>
      <c r="W173" s="148"/>
      <c r="X173" s="148"/>
      <c r="Y173" s="148"/>
      <c r="Z173" s="148"/>
      <c r="AA173" s="148"/>
      <c r="AB173" s="148"/>
      <c r="AC173" s="148"/>
      <c r="AD173" s="148" t="s">
        <v>106</v>
      </c>
      <c r="AE173" s="148">
        <v>0</v>
      </c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</row>
    <row r="174" spans="1:59" outlineLevel="1">
      <c r="A174" s="149"/>
      <c r="B174" s="155"/>
      <c r="C174" s="197" t="s">
        <v>283</v>
      </c>
      <c r="D174" s="160"/>
      <c r="E174" s="168">
        <v>165.83</v>
      </c>
      <c r="F174" s="174"/>
      <c r="G174" s="174"/>
      <c r="H174" s="174"/>
      <c r="I174" s="174"/>
      <c r="J174" s="174"/>
      <c r="K174" s="174"/>
      <c r="L174" s="174"/>
      <c r="M174" s="174"/>
      <c r="N174" s="158"/>
      <c r="O174" s="158"/>
      <c r="P174" s="158"/>
      <c r="Q174" s="158"/>
      <c r="R174" s="158"/>
      <c r="S174" s="158"/>
      <c r="T174" s="159"/>
      <c r="U174" s="158"/>
      <c r="V174" s="148"/>
      <c r="W174" s="148"/>
      <c r="X174" s="148"/>
      <c r="Y174" s="148"/>
      <c r="Z174" s="148"/>
      <c r="AA174" s="148"/>
      <c r="AB174" s="148"/>
      <c r="AC174" s="148"/>
      <c r="AD174" s="148" t="s">
        <v>106</v>
      </c>
      <c r="AE174" s="148">
        <v>0</v>
      </c>
      <c r="AF174" s="148"/>
      <c r="AG174" s="148"/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</row>
    <row r="175" spans="1:59" outlineLevel="1">
      <c r="A175" s="149"/>
      <c r="B175" s="155"/>
      <c r="C175" s="197" t="s">
        <v>284</v>
      </c>
      <c r="D175" s="160"/>
      <c r="E175" s="168">
        <v>23</v>
      </c>
      <c r="F175" s="174"/>
      <c r="G175" s="174"/>
      <c r="H175" s="174"/>
      <c r="I175" s="174"/>
      <c r="J175" s="174"/>
      <c r="K175" s="174"/>
      <c r="L175" s="174"/>
      <c r="M175" s="174"/>
      <c r="N175" s="158"/>
      <c r="O175" s="158"/>
      <c r="P175" s="158"/>
      <c r="Q175" s="158"/>
      <c r="R175" s="158"/>
      <c r="S175" s="158"/>
      <c r="T175" s="159"/>
      <c r="U175" s="158"/>
      <c r="V175" s="148"/>
      <c r="W175" s="148"/>
      <c r="X175" s="148"/>
      <c r="Y175" s="148"/>
      <c r="Z175" s="148"/>
      <c r="AA175" s="148"/>
      <c r="AB175" s="148"/>
      <c r="AC175" s="148"/>
      <c r="AD175" s="148" t="s">
        <v>106</v>
      </c>
      <c r="AE175" s="148">
        <v>0</v>
      </c>
      <c r="AF175" s="148"/>
      <c r="AG175" s="148"/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</row>
    <row r="176" spans="1:59" outlineLevel="1">
      <c r="A176" s="149"/>
      <c r="B176" s="155"/>
      <c r="C176" s="197" t="s">
        <v>285</v>
      </c>
      <c r="D176" s="160"/>
      <c r="E176" s="168">
        <v>199</v>
      </c>
      <c r="F176" s="174"/>
      <c r="G176" s="174"/>
      <c r="H176" s="174"/>
      <c r="I176" s="174"/>
      <c r="J176" s="174"/>
      <c r="K176" s="174"/>
      <c r="L176" s="174"/>
      <c r="M176" s="174"/>
      <c r="N176" s="158"/>
      <c r="O176" s="158"/>
      <c r="P176" s="158"/>
      <c r="Q176" s="158"/>
      <c r="R176" s="158"/>
      <c r="S176" s="158"/>
      <c r="T176" s="159"/>
      <c r="U176" s="158"/>
      <c r="V176" s="148"/>
      <c r="W176" s="148"/>
      <c r="X176" s="148"/>
      <c r="Y176" s="148"/>
      <c r="Z176" s="148"/>
      <c r="AA176" s="148"/>
      <c r="AB176" s="148"/>
      <c r="AC176" s="148"/>
      <c r="AD176" s="148" t="s">
        <v>106</v>
      </c>
      <c r="AE176" s="148">
        <v>0</v>
      </c>
      <c r="AF176" s="148"/>
      <c r="AG176" s="148"/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</row>
    <row r="177" spans="1:59" outlineLevel="1">
      <c r="A177" s="149"/>
      <c r="B177" s="155"/>
      <c r="C177" s="197" t="s">
        <v>289</v>
      </c>
      <c r="D177" s="160"/>
      <c r="E177" s="168">
        <v>-202</v>
      </c>
      <c r="F177" s="174"/>
      <c r="G177" s="174"/>
      <c r="H177" s="174"/>
      <c r="I177" s="174"/>
      <c r="J177" s="174"/>
      <c r="K177" s="174"/>
      <c r="L177" s="174"/>
      <c r="M177" s="174"/>
      <c r="N177" s="158"/>
      <c r="O177" s="158"/>
      <c r="P177" s="158"/>
      <c r="Q177" s="158"/>
      <c r="R177" s="158"/>
      <c r="S177" s="158"/>
      <c r="T177" s="159"/>
      <c r="U177" s="158"/>
      <c r="V177" s="148"/>
      <c r="W177" s="148"/>
      <c r="X177" s="148"/>
      <c r="Y177" s="148"/>
      <c r="Z177" s="148"/>
      <c r="AA177" s="148"/>
      <c r="AB177" s="148"/>
      <c r="AC177" s="148"/>
      <c r="AD177" s="148" t="s">
        <v>106</v>
      </c>
      <c r="AE177" s="148">
        <v>0</v>
      </c>
      <c r="AF177" s="148"/>
      <c r="AG177" s="148"/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</row>
    <row r="178" spans="1:59" outlineLevel="1">
      <c r="A178" s="149"/>
      <c r="B178" s="155"/>
      <c r="C178" s="197" t="s">
        <v>286</v>
      </c>
      <c r="D178" s="160"/>
      <c r="E178" s="168">
        <v>15.6</v>
      </c>
      <c r="F178" s="174"/>
      <c r="G178" s="174"/>
      <c r="H178" s="174"/>
      <c r="I178" s="174"/>
      <c r="J178" s="174"/>
      <c r="K178" s="174"/>
      <c r="L178" s="174"/>
      <c r="M178" s="174"/>
      <c r="N178" s="158"/>
      <c r="O178" s="158"/>
      <c r="P178" s="158"/>
      <c r="Q178" s="158"/>
      <c r="R178" s="158"/>
      <c r="S178" s="158"/>
      <c r="T178" s="159"/>
      <c r="U178" s="158"/>
      <c r="V178" s="148"/>
      <c r="W178" s="148"/>
      <c r="X178" s="148"/>
      <c r="Y178" s="148"/>
      <c r="Z178" s="148"/>
      <c r="AA178" s="148"/>
      <c r="AB178" s="148"/>
      <c r="AC178" s="148"/>
      <c r="AD178" s="148" t="s">
        <v>106</v>
      </c>
      <c r="AE178" s="148">
        <v>0</v>
      </c>
      <c r="AF178" s="148"/>
      <c r="AG178" s="148"/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</row>
    <row r="179" spans="1:59" outlineLevel="1">
      <c r="A179" s="149">
        <v>46</v>
      </c>
      <c r="B179" s="155" t="s">
        <v>290</v>
      </c>
      <c r="C179" s="196" t="s">
        <v>291</v>
      </c>
      <c r="D179" s="157" t="s">
        <v>279</v>
      </c>
      <c r="E179" s="167">
        <v>5586.84</v>
      </c>
      <c r="F179" s="173"/>
      <c r="G179" s="174">
        <f>ROUND(E179*F179,2)</f>
        <v>0</v>
      </c>
      <c r="H179" s="173"/>
      <c r="I179" s="174">
        <f>ROUND(E179*H179,2)</f>
        <v>0</v>
      </c>
      <c r="J179" s="173"/>
      <c r="K179" s="174">
        <f>ROUND(E179*J179,2)</f>
        <v>0</v>
      </c>
      <c r="L179" s="174">
        <v>21</v>
      </c>
      <c r="M179" s="174">
        <f>G179*(1+L179/100)</f>
        <v>0</v>
      </c>
      <c r="N179" s="158">
        <v>0</v>
      </c>
      <c r="O179" s="158">
        <f>ROUND(E179*N179,5)</f>
        <v>0</v>
      </c>
      <c r="P179" s="158">
        <v>0</v>
      </c>
      <c r="Q179" s="158">
        <f>ROUND(E179*P179,5)</f>
        <v>0</v>
      </c>
      <c r="R179" s="158"/>
      <c r="S179" s="211" t="s">
        <v>349</v>
      </c>
      <c r="T179" s="159">
        <v>0</v>
      </c>
      <c r="U179" s="158">
        <f>ROUND(E179*T179,2)</f>
        <v>0</v>
      </c>
      <c r="V179" s="148"/>
      <c r="W179" s="148"/>
      <c r="X179" s="148"/>
      <c r="Y179" s="148"/>
      <c r="Z179" s="148"/>
      <c r="AA179" s="148"/>
      <c r="AB179" s="148"/>
      <c r="AC179" s="148"/>
      <c r="AD179" s="148" t="s">
        <v>104</v>
      </c>
      <c r="AE179" s="148"/>
      <c r="AF179" s="148"/>
      <c r="AG179" s="148"/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</row>
    <row r="180" spans="1:59" outlineLevel="1">
      <c r="A180" s="149"/>
      <c r="B180" s="155"/>
      <c r="C180" s="197" t="s">
        <v>292</v>
      </c>
      <c r="D180" s="160"/>
      <c r="E180" s="168">
        <v>5586.84</v>
      </c>
      <c r="F180" s="174"/>
      <c r="G180" s="174"/>
      <c r="H180" s="174"/>
      <c r="I180" s="174"/>
      <c r="J180" s="174"/>
      <c r="K180" s="174"/>
      <c r="L180" s="174"/>
      <c r="M180" s="174"/>
      <c r="N180" s="158"/>
      <c r="O180" s="158"/>
      <c r="P180" s="158"/>
      <c r="Q180" s="158"/>
      <c r="R180" s="158"/>
      <c r="S180" s="158"/>
      <c r="T180" s="159"/>
      <c r="U180" s="158"/>
      <c r="V180" s="148"/>
      <c r="W180" s="148"/>
      <c r="X180" s="148"/>
      <c r="Y180" s="148"/>
      <c r="Z180" s="148"/>
      <c r="AA180" s="148"/>
      <c r="AB180" s="148"/>
      <c r="AC180" s="148"/>
      <c r="AD180" s="148" t="s">
        <v>106</v>
      </c>
      <c r="AE180" s="148">
        <v>0</v>
      </c>
      <c r="AF180" s="148"/>
      <c r="AG180" s="148"/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</row>
    <row r="181" spans="1:59" ht="20.6" outlineLevel="1">
      <c r="A181" s="149">
        <v>47</v>
      </c>
      <c r="B181" s="155" t="s">
        <v>293</v>
      </c>
      <c r="C181" s="196" t="s">
        <v>294</v>
      </c>
      <c r="D181" s="157" t="s">
        <v>279</v>
      </c>
      <c r="E181" s="167">
        <v>70.896000000000015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58">
        <v>0</v>
      </c>
      <c r="O181" s="158">
        <f>ROUND(E181*N181,5)</f>
        <v>0</v>
      </c>
      <c r="P181" s="158">
        <v>0</v>
      </c>
      <c r="Q181" s="158">
        <f>ROUND(E181*P181,5)</f>
        <v>0</v>
      </c>
      <c r="R181" s="158"/>
      <c r="S181" s="211" t="s">
        <v>349</v>
      </c>
      <c r="T181" s="159">
        <v>0</v>
      </c>
      <c r="U181" s="158">
        <f>ROUND(E181*T181,2)</f>
        <v>0</v>
      </c>
      <c r="V181" s="148"/>
      <c r="W181" s="148"/>
      <c r="X181" s="148"/>
      <c r="Y181" s="148"/>
      <c r="Z181" s="148"/>
      <c r="AA181" s="148"/>
      <c r="AB181" s="148"/>
      <c r="AC181" s="148"/>
      <c r="AD181" s="148" t="s">
        <v>104</v>
      </c>
      <c r="AE181" s="148"/>
      <c r="AF181" s="148"/>
      <c r="AG181" s="148"/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</row>
    <row r="182" spans="1:59" ht="20.6" outlineLevel="1">
      <c r="A182" s="149"/>
      <c r="B182" s="155"/>
      <c r="C182" s="197" t="s">
        <v>295</v>
      </c>
      <c r="D182" s="160"/>
      <c r="E182" s="168">
        <v>79.811999999999998</v>
      </c>
      <c r="F182" s="174"/>
      <c r="G182" s="174"/>
      <c r="H182" s="174"/>
      <c r="I182" s="174"/>
      <c r="J182" s="174"/>
      <c r="K182" s="174"/>
      <c r="L182" s="174"/>
      <c r="M182" s="174"/>
      <c r="N182" s="158"/>
      <c r="O182" s="158"/>
      <c r="P182" s="158"/>
      <c r="Q182" s="158"/>
      <c r="R182" s="158"/>
      <c r="S182" s="158"/>
      <c r="T182" s="159"/>
      <c r="U182" s="158"/>
      <c r="V182" s="148"/>
      <c r="W182" s="148"/>
      <c r="X182" s="148"/>
      <c r="Y182" s="148"/>
      <c r="Z182" s="148"/>
      <c r="AA182" s="148"/>
      <c r="AB182" s="148"/>
      <c r="AC182" s="148"/>
      <c r="AD182" s="148" t="s">
        <v>106</v>
      </c>
      <c r="AE182" s="148">
        <v>0</v>
      </c>
      <c r="AF182" s="148"/>
      <c r="AG182" s="148"/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</row>
    <row r="183" spans="1:59" outlineLevel="1">
      <c r="A183" s="149"/>
      <c r="B183" s="155"/>
      <c r="C183" s="197" t="s">
        <v>296</v>
      </c>
      <c r="D183" s="160"/>
      <c r="E183" s="168">
        <v>-8.9160000000000004</v>
      </c>
      <c r="F183" s="174"/>
      <c r="G183" s="174"/>
      <c r="H183" s="174"/>
      <c r="I183" s="174"/>
      <c r="J183" s="174"/>
      <c r="K183" s="174"/>
      <c r="L183" s="174"/>
      <c r="M183" s="174"/>
      <c r="N183" s="158"/>
      <c r="O183" s="158"/>
      <c r="P183" s="158"/>
      <c r="Q183" s="158"/>
      <c r="R183" s="158"/>
      <c r="S183" s="158"/>
      <c r="T183" s="159"/>
      <c r="U183" s="158"/>
      <c r="V183" s="148"/>
      <c r="W183" s="148"/>
      <c r="X183" s="148"/>
      <c r="Y183" s="148"/>
      <c r="Z183" s="148"/>
      <c r="AA183" s="148"/>
      <c r="AB183" s="148"/>
      <c r="AC183" s="148"/>
      <c r="AD183" s="148" t="s">
        <v>106</v>
      </c>
      <c r="AE183" s="148">
        <v>0</v>
      </c>
      <c r="AF183" s="148"/>
      <c r="AG183" s="148"/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</row>
    <row r="184" spans="1:59" ht="20.6" outlineLevel="1">
      <c r="A184" s="149">
        <v>48</v>
      </c>
      <c r="B184" s="155" t="s">
        <v>297</v>
      </c>
      <c r="C184" s="196" t="s">
        <v>298</v>
      </c>
      <c r="D184" s="157" t="s">
        <v>279</v>
      </c>
      <c r="E184" s="167">
        <v>319.24800000000005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58">
        <v>0</v>
      </c>
      <c r="O184" s="158">
        <f>ROUND(E184*N184,5)</f>
        <v>0</v>
      </c>
      <c r="P184" s="158">
        <v>0</v>
      </c>
      <c r="Q184" s="158">
        <f>ROUND(E184*P184,5)</f>
        <v>0</v>
      </c>
      <c r="R184" s="158"/>
      <c r="S184" s="211" t="s">
        <v>349</v>
      </c>
      <c r="T184" s="159">
        <v>0</v>
      </c>
      <c r="U184" s="158">
        <f>ROUND(E184*T184,2)</f>
        <v>0</v>
      </c>
      <c r="V184" s="148"/>
      <c r="W184" s="148"/>
      <c r="X184" s="148"/>
      <c r="Y184" s="148"/>
      <c r="Z184" s="148"/>
      <c r="AA184" s="148"/>
      <c r="AB184" s="148"/>
      <c r="AC184" s="148"/>
      <c r="AD184" s="148" t="s">
        <v>104</v>
      </c>
      <c r="AE184" s="148"/>
      <c r="AF184" s="148"/>
      <c r="AG184" s="148"/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</row>
    <row r="185" spans="1:59" outlineLevel="1">
      <c r="A185" s="149"/>
      <c r="B185" s="155"/>
      <c r="C185" s="197" t="s">
        <v>299</v>
      </c>
      <c r="D185" s="160"/>
      <c r="E185" s="168">
        <v>319.24799999999999</v>
      </c>
      <c r="F185" s="174"/>
      <c r="G185" s="174"/>
      <c r="H185" s="174"/>
      <c r="I185" s="174"/>
      <c r="J185" s="174"/>
      <c r="K185" s="174"/>
      <c r="L185" s="174"/>
      <c r="M185" s="174"/>
      <c r="N185" s="158"/>
      <c r="O185" s="158"/>
      <c r="P185" s="158"/>
      <c r="Q185" s="158"/>
      <c r="R185" s="158"/>
      <c r="S185" s="158"/>
      <c r="T185" s="159"/>
      <c r="U185" s="158"/>
      <c r="V185" s="148"/>
      <c r="W185" s="148"/>
      <c r="X185" s="148"/>
      <c r="Y185" s="148"/>
      <c r="Z185" s="148"/>
      <c r="AA185" s="148"/>
      <c r="AB185" s="148"/>
      <c r="AC185" s="148"/>
      <c r="AD185" s="148" t="s">
        <v>106</v>
      </c>
      <c r="AE185" s="148">
        <v>0</v>
      </c>
      <c r="AF185" s="148"/>
      <c r="AG185" s="148"/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</row>
    <row r="186" spans="1:59" outlineLevel="1">
      <c r="A186" s="149"/>
      <c r="B186" s="155"/>
      <c r="C186" s="197" t="s">
        <v>300</v>
      </c>
      <c r="D186" s="160"/>
      <c r="E186" s="168"/>
      <c r="F186" s="174"/>
      <c r="G186" s="174"/>
      <c r="H186" s="174"/>
      <c r="I186" s="174"/>
      <c r="J186" s="174"/>
      <c r="K186" s="174"/>
      <c r="L186" s="174"/>
      <c r="M186" s="174"/>
      <c r="N186" s="158"/>
      <c r="O186" s="158"/>
      <c r="P186" s="158"/>
      <c r="Q186" s="158"/>
      <c r="R186" s="158"/>
      <c r="S186" s="158"/>
      <c r="T186" s="159"/>
      <c r="U186" s="158"/>
      <c r="V186" s="148"/>
      <c r="W186" s="148"/>
      <c r="X186" s="148"/>
      <c r="Y186" s="148"/>
      <c r="Z186" s="148"/>
      <c r="AA186" s="148"/>
      <c r="AB186" s="148"/>
      <c r="AC186" s="148"/>
      <c r="AD186" s="148" t="s">
        <v>106</v>
      </c>
      <c r="AE186" s="148">
        <v>0</v>
      </c>
      <c r="AF186" s="148"/>
      <c r="AG186" s="148"/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</row>
    <row r="187" spans="1:59" outlineLevel="1">
      <c r="A187" s="149">
        <v>49</v>
      </c>
      <c r="B187" s="155" t="s">
        <v>301</v>
      </c>
      <c r="C187" s="196" t="s">
        <v>302</v>
      </c>
      <c r="D187" s="157" t="s">
        <v>279</v>
      </c>
      <c r="E187" s="167">
        <v>7.16</v>
      </c>
      <c r="F187" s="173"/>
      <c r="G187" s="174">
        <f>ROUND(E187*F187,2)</f>
        <v>0</v>
      </c>
      <c r="H187" s="173"/>
      <c r="I187" s="174">
        <f>ROUND(E187*H187,2)</f>
        <v>0</v>
      </c>
      <c r="J187" s="173"/>
      <c r="K187" s="174">
        <f>ROUND(E187*J187,2)</f>
        <v>0</v>
      </c>
      <c r="L187" s="174">
        <v>21</v>
      </c>
      <c r="M187" s="174">
        <f>G187*(1+L187/100)</f>
        <v>0</v>
      </c>
      <c r="N187" s="158">
        <v>0</v>
      </c>
      <c r="O187" s="158">
        <f>ROUND(E187*N187,5)</f>
        <v>0</v>
      </c>
      <c r="P187" s="158">
        <v>0</v>
      </c>
      <c r="Q187" s="158">
        <f>ROUND(E187*P187,5)</f>
        <v>0</v>
      </c>
      <c r="R187" s="158"/>
      <c r="S187" s="211" t="s">
        <v>349</v>
      </c>
      <c r="T187" s="159">
        <v>0</v>
      </c>
      <c r="U187" s="158">
        <f>ROUND(E187*T187,2)</f>
        <v>0</v>
      </c>
      <c r="V187" s="148"/>
      <c r="W187" s="148"/>
      <c r="X187" s="148"/>
      <c r="Y187" s="148"/>
      <c r="Z187" s="148"/>
      <c r="AA187" s="148"/>
      <c r="AB187" s="148"/>
      <c r="AC187" s="148"/>
      <c r="AD187" s="148" t="s">
        <v>104</v>
      </c>
      <c r="AE187" s="148"/>
      <c r="AF187" s="148"/>
      <c r="AG187" s="148"/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</row>
    <row r="188" spans="1:59" outlineLevel="1">
      <c r="A188" s="149"/>
      <c r="B188" s="155"/>
      <c r="C188" s="197" t="s">
        <v>303</v>
      </c>
      <c r="D188" s="160"/>
      <c r="E188" s="168">
        <v>7.16</v>
      </c>
      <c r="F188" s="174"/>
      <c r="G188" s="174"/>
      <c r="H188" s="174"/>
      <c r="I188" s="174"/>
      <c r="J188" s="174"/>
      <c r="K188" s="174"/>
      <c r="L188" s="174"/>
      <c r="M188" s="174"/>
      <c r="N188" s="158"/>
      <c r="O188" s="158"/>
      <c r="P188" s="158"/>
      <c r="Q188" s="158"/>
      <c r="R188" s="158"/>
      <c r="S188" s="158"/>
      <c r="T188" s="159"/>
      <c r="U188" s="158"/>
      <c r="V188" s="148"/>
      <c r="W188" s="148"/>
      <c r="X188" s="148"/>
      <c r="Y188" s="148"/>
      <c r="Z188" s="148"/>
      <c r="AA188" s="148"/>
      <c r="AB188" s="148"/>
      <c r="AC188" s="148"/>
      <c r="AD188" s="148" t="s">
        <v>106</v>
      </c>
      <c r="AE188" s="148">
        <v>0</v>
      </c>
      <c r="AF188" s="148"/>
      <c r="AG188" s="148"/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</row>
    <row r="189" spans="1:59" outlineLevel="1">
      <c r="A189" s="149">
        <v>50</v>
      </c>
      <c r="B189" s="155" t="s">
        <v>304</v>
      </c>
      <c r="C189" s="196" t="s">
        <v>305</v>
      </c>
      <c r="D189" s="157" t="s">
        <v>279</v>
      </c>
      <c r="E189" s="167">
        <v>1.756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58">
        <v>0</v>
      </c>
      <c r="O189" s="158">
        <f>ROUND(E189*N189,5)</f>
        <v>0</v>
      </c>
      <c r="P189" s="158">
        <v>0</v>
      </c>
      <c r="Q189" s="158">
        <f>ROUND(E189*P189,5)</f>
        <v>0</v>
      </c>
      <c r="R189" s="158"/>
      <c r="S189" s="211" t="s">
        <v>349</v>
      </c>
      <c r="T189" s="159">
        <v>0</v>
      </c>
      <c r="U189" s="158">
        <f>ROUND(E189*T189,2)</f>
        <v>0</v>
      </c>
      <c r="V189" s="148"/>
      <c r="W189" s="148"/>
      <c r="X189" s="148"/>
      <c r="Y189" s="148"/>
      <c r="Z189" s="148"/>
      <c r="AA189" s="148"/>
      <c r="AB189" s="148"/>
      <c r="AC189" s="148"/>
      <c r="AD189" s="148" t="s">
        <v>104</v>
      </c>
      <c r="AE189" s="148"/>
      <c r="AF189" s="148"/>
      <c r="AG189" s="148"/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</row>
    <row r="190" spans="1:59" outlineLevel="1">
      <c r="A190" s="149"/>
      <c r="B190" s="155"/>
      <c r="C190" s="197" t="s">
        <v>306</v>
      </c>
      <c r="D190" s="160"/>
      <c r="E190" s="168">
        <v>1.756</v>
      </c>
      <c r="F190" s="174"/>
      <c r="G190" s="174"/>
      <c r="H190" s="174"/>
      <c r="I190" s="174"/>
      <c r="J190" s="174"/>
      <c r="K190" s="174"/>
      <c r="L190" s="174"/>
      <c r="M190" s="174"/>
      <c r="N190" s="158"/>
      <c r="O190" s="158"/>
      <c r="P190" s="158"/>
      <c r="Q190" s="158"/>
      <c r="R190" s="158"/>
      <c r="S190" s="158"/>
      <c r="T190" s="159"/>
      <c r="U190" s="158"/>
      <c r="V190" s="148"/>
      <c r="W190" s="148"/>
      <c r="X190" s="148"/>
      <c r="Y190" s="148"/>
      <c r="Z190" s="148"/>
      <c r="AA190" s="148"/>
      <c r="AB190" s="148"/>
      <c r="AC190" s="148"/>
      <c r="AD190" s="148" t="s">
        <v>106</v>
      </c>
      <c r="AE190" s="148">
        <v>0</v>
      </c>
      <c r="AF190" s="148"/>
      <c r="AG190" s="148"/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</row>
    <row r="191" spans="1:59">
      <c r="A191" s="150" t="s">
        <v>99</v>
      </c>
      <c r="B191" s="156" t="s">
        <v>69</v>
      </c>
      <c r="C191" s="198" t="s">
        <v>70</v>
      </c>
      <c r="D191" s="161"/>
      <c r="E191" s="169"/>
      <c r="F191" s="175"/>
      <c r="G191" s="175">
        <f>SUMIF(AD192:AD213,"&lt;&gt;NOR",G192:G213)</f>
        <v>0</v>
      </c>
      <c r="H191" s="175"/>
      <c r="I191" s="175">
        <f>SUM(I192:I213)</f>
        <v>0</v>
      </c>
      <c r="J191" s="175"/>
      <c r="K191" s="175">
        <f>SUM(K192:K213)</f>
        <v>0</v>
      </c>
      <c r="L191" s="175"/>
      <c r="M191" s="175">
        <f>SUM(M192:M213)</f>
        <v>0</v>
      </c>
      <c r="N191" s="162"/>
      <c r="O191" s="162">
        <f>SUM(O192:O213)</f>
        <v>15.66869</v>
      </c>
      <c r="P191" s="162"/>
      <c r="Q191" s="162">
        <f>SUM(Q192:Q213)</f>
        <v>0</v>
      </c>
      <c r="R191" s="162"/>
      <c r="S191" s="162"/>
      <c r="T191" s="163"/>
      <c r="U191" s="162">
        <f>SUM(U192:U213)</f>
        <v>404.61</v>
      </c>
      <c r="AD191" t="s">
        <v>100</v>
      </c>
    </row>
    <row r="192" spans="1:59" outlineLevel="1">
      <c r="A192" s="149">
        <v>51</v>
      </c>
      <c r="B192" s="155" t="s">
        <v>307</v>
      </c>
      <c r="C192" s="196" t="s">
        <v>308</v>
      </c>
      <c r="D192" s="157" t="s">
        <v>279</v>
      </c>
      <c r="E192" s="167">
        <v>202.96119999999999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58">
        <v>0</v>
      </c>
      <c r="O192" s="158">
        <f>ROUND(E192*N192,5)</f>
        <v>0</v>
      </c>
      <c r="P192" s="158">
        <v>0</v>
      </c>
      <c r="Q192" s="158">
        <f>ROUND(E192*P192,5)</f>
        <v>0</v>
      </c>
      <c r="R192" s="158"/>
      <c r="S192" s="211" t="s">
        <v>349</v>
      </c>
      <c r="T192" s="159">
        <v>0</v>
      </c>
      <c r="U192" s="158">
        <f>ROUND(E192*T192,2)</f>
        <v>0</v>
      </c>
      <c r="V192" s="148"/>
      <c r="W192" s="148"/>
      <c r="X192" s="148"/>
      <c r="Y192" s="148"/>
      <c r="Z192" s="148"/>
      <c r="AA192" s="148"/>
      <c r="AB192" s="148"/>
      <c r="AC192" s="148"/>
      <c r="AD192" s="148" t="s">
        <v>104</v>
      </c>
      <c r="AE192" s="148"/>
      <c r="AF192" s="148"/>
      <c r="AG192" s="148"/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</row>
    <row r="193" spans="1:59" ht="20.6" outlineLevel="1">
      <c r="A193" s="149"/>
      <c r="B193" s="155"/>
      <c r="C193" s="197" t="s">
        <v>309</v>
      </c>
      <c r="D193" s="160"/>
      <c r="E193" s="168">
        <v>146.124</v>
      </c>
      <c r="F193" s="174"/>
      <c r="G193" s="174"/>
      <c r="H193" s="174"/>
      <c r="I193" s="174"/>
      <c r="J193" s="174"/>
      <c r="K193" s="174"/>
      <c r="L193" s="174"/>
      <c r="M193" s="174"/>
      <c r="N193" s="158"/>
      <c r="O193" s="158"/>
      <c r="P193" s="158"/>
      <c r="Q193" s="158"/>
      <c r="R193" s="158"/>
      <c r="S193" s="158"/>
      <c r="T193" s="159"/>
      <c r="U193" s="158"/>
      <c r="V193" s="148"/>
      <c r="W193" s="148"/>
      <c r="X193" s="148"/>
      <c r="Y193" s="148"/>
      <c r="Z193" s="148"/>
      <c r="AA193" s="148"/>
      <c r="AB193" s="148"/>
      <c r="AC193" s="148"/>
      <c r="AD193" s="148" t="s">
        <v>106</v>
      </c>
      <c r="AE193" s="148">
        <v>0</v>
      </c>
      <c r="AF193" s="148"/>
      <c r="AG193" s="148"/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</row>
    <row r="194" spans="1:59" outlineLevel="1">
      <c r="A194" s="149"/>
      <c r="B194" s="155"/>
      <c r="C194" s="197" t="s">
        <v>310</v>
      </c>
      <c r="D194" s="160"/>
      <c r="E194" s="168">
        <v>10</v>
      </c>
      <c r="F194" s="174"/>
      <c r="G194" s="174"/>
      <c r="H194" s="174"/>
      <c r="I194" s="174"/>
      <c r="J194" s="174"/>
      <c r="K194" s="174"/>
      <c r="L194" s="174"/>
      <c r="M194" s="174"/>
      <c r="N194" s="158"/>
      <c r="O194" s="158"/>
      <c r="P194" s="158"/>
      <c r="Q194" s="158"/>
      <c r="R194" s="158"/>
      <c r="S194" s="158"/>
      <c r="T194" s="159"/>
      <c r="U194" s="158"/>
      <c r="V194" s="148"/>
      <c r="W194" s="148"/>
      <c r="X194" s="148"/>
      <c r="Y194" s="148"/>
      <c r="Z194" s="148"/>
      <c r="AA194" s="148"/>
      <c r="AB194" s="148"/>
      <c r="AC194" s="148"/>
      <c r="AD194" s="148" t="s">
        <v>106</v>
      </c>
      <c r="AE194" s="148">
        <v>0</v>
      </c>
      <c r="AF194" s="148"/>
      <c r="AG194" s="148"/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</row>
    <row r="195" spans="1:59" ht="20.6" outlineLevel="1">
      <c r="A195" s="149"/>
      <c r="B195" s="155"/>
      <c r="C195" s="202" t="s">
        <v>311</v>
      </c>
      <c r="D195" s="166"/>
      <c r="E195" s="172">
        <v>46.837200000000003</v>
      </c>
      <c r="F195" s="174"/>
      <c r="G195" s="174"/>
      <c r="H195" s="174"/>
      <c r="I195" s="174"/>
      <c r="J195" s="174"/>
      <c r="K195" s="174"/>
      <c r="L195" s="174"/>
      <c r="M195" s="174"/>
      <c r="N195" s="158"/>
      <c r="O195" s="158"/>
      <c r="P195" s="158"/>
      <c r="Q195" s="158"/>
      <c r="R195" s="158"/>
      <c r="S195" s="158"/>
      <c r="T195" s="159"/>
      <c r="U195" s="158"/>
      <c r="V195" s="148"/>
      <c r="W195" s="148"/>
      <c r="X195" s="148"/>
      <c r="Y195" s="148"/>
      <c r="Z195" s="148"/>
      <c r="AA195" s="148"/>
      <c r="AB195" s="148"/>
      <c r="AC195" s="148"/>
      <c r="AD195" s="148" t="s">
        <v>106</v>
      </c>
      <c r="AE195" s="148">
        <v>4</v>
      </c>
      <c r="AF195" s="148"/>
      <c r="AG195" s="148"/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</row>
    <row r="196" spans="1:59" outlineLevel="1">
      <c r="A196" s="149">
        <v>52</v>
      </c>
      <c r="B196" s="155" t="s">
        <v>312</v>
      </c>
      <c r="C196" s="196" t="s">
        <v>313</v>
      </c>
      <c r="D196" s="157" t="s">
        <v>279</v>
      </c>
      <c r="E196" s="167">
        <v>202.96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58">
        <v>0</v>
      </c>
      <c r="O196" s="158">
        <f>ROUND(E196*N196,5)</f>
        <v>0</v>
      </c>
      <c r="P196" s="158">
        <v>0</v>
      </c>
      <c r="Q196" s="158">
        <f>ROUND(E196*P196,5)</f>
        <v>0</v>
      </c>
      <c r="R196" s="158"/>
      <c r="S196" s="211" t="s">
        <v>349</v>
      </c>
      <c r="T196" s="159">
        <v>4.5999999999999999E-2</v>
      </c>
      <c r="U196" s="158">
        <f>ROUND(E196*T196,2)</f>
        <v>9.34</v>
      </c>
      <c r="V196" s="148"/>
      <c r="W196" s="148"/>
      <c r="X196" s="148"/>
      <c r="Y196" s="148"/>
      <c r="Z196" s="148"/>
      <c r="AA196" s="148"/>
      <c r="AB196" s="148"/>
      <c r="AC196" s="148"/>
      <c r="AD196" s="148" t="s">
        <v>104</v>
      </c>
      <c r="AE196" s="148"/>
      <c r="AF196" s="148"/>
      <c r="AG196" s="148"/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</row>
    <row r="197" spans="1:59" outlineLevel="1">
      <c r="A197" s="149">
        <v>53</v>
      </c>
      <c r="B197" s="155" t="s">
        <v>314</v>
      </c>
      <c r="C197" s="196" t="s">
        <v>315</v>
      </c>
      <c r="D197" s="157" t="s">
        <v>279</v>
      </c>
      <c r="E197" s="167">
        <v>202.96</v>
      </c>
      <c r="F197" s="173"/>
      <c r="G197" s="174">
        <f>ROUND(E197*F197,2)</f>
        <v>0</v>
      </c>
      <c r="H197" s="173"/>
      <c r="I197" s="174">
        <f>ROUND(E197*H197,2)</f>
        <v>0</v>
      </c>
      <c r="J197" s="173"/>
      <c r="K197" s="174">
        <f>ROUND(E197*J197,2)</f>
        <v>0</v>
      </c>
      <c r="L197" s="174">
        <v>21</v>
      </c>
      <c r="M197" s="174">
        <f>G197*(1+L197/100)</f>
        <v>0</v>
      </c>
      <c r="N197" s="158">
        <v>0</v>
      </c>
      <c r="O197" s="158">
        <f>ROUND(E197*N197,5)</f>
        <v>0</v>
      </c>
      <c r="P197" s="158">
        <v>0</v>
      </c>
      <c r="Q197" s="158">
        <f>ROUND(E197*P197,5)</f>
        <v>0</v>
      </c>
      <c r="R197" s="158"/>
      <c r="S197" s="211" t="s">
        <v>349</v>
      </c>
      <c r="T197" s="159">
        <v>0</v>
      </c>
      <c r="U197" s="158">
        <f>ROUND(E197*T197,2)</f>
        <v>0</v>
      </c>
      <c r="V197" s="148"/>
      <c r="W197" s="148"/>
      <c r="X197" s="148"/>
      <c r="Y197" s="148"/>
      <c r="Z197" s="148"/>
      <c r="AA197" s="148"/>
      <c r="AB197" s="148"/>
      <c r="AC197" s="148"/>
      <c r="AD197" s="148" t="s">
        <v>104</v>
      </c>
      <c r="AE197" s="148"/>
      <c r="AF197" s="148"/>
      <c r="AG197" s="148"/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</row>
    <row r="198" spans="1:59" outlineLevel="1">
      <c r="A198" s="149">
        <v>54</v>
      </c>
      <c r="B198" s="155" t="s">
        <v>316</v>
      </c>
      <c r="C198" s="196" t="s">
        <v>317</v>
      </c>
      <c r="D198" s="157" t="s">
        <v>279</v>
      </c>
      <c r="E198" s="167">
        <v>202.96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58">
        <v>0</v>
      </c>
      <c r="O198" s="158">
        <f>ROUND(E198*N198,5)</f>
        <v>0</v>
      </c>
      <c r="P198" s="158">
        <v>0</v>
      </c>
      <c r="Q198" s="158">
        <f>ROUND(E198*P198,5)</f>
        <v>0</v>
      </c>
      <c r="R198" s="158"/>
      <c r="S198" s="211" t="s">
        <v>349</v>
      </c>
      <c r="T198" s="159">
        <v>3.4000000000000002E-2</v>
      </c>
      <c r="U198" s="158">
        <f>ROUND(E198*T198,2)</f>
        <v>6.9</v>
      </c>
      <c r="V198" s="148"/>
      <c r="W198" s="148"/>
      <c r="X198" s="148"/>
      <c r="Y198" s="148"/>
      <c r="Z198" s="148"/>
      <c r="AA198" s="148"/>
      <c r="AB198" s="148"/>
      <c r="AC198" s="148"/>
      <c r="AD198" s="148" t="s">
        <v>104</v>
      </c>
      <c r="AE198" s="148"/>
      <c r="AF198" s="148"/>
      <c r="AG198" s="148"/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</row>
    <row r="199" spans="1:59" outlineLevel="1">
      <c r="A199" s="149">
        <v>55</v>
      </c>
      <c r="B199" s="155" t="s">
        <v>121</v>
      </c>
      <c r="C199" s="196" t="s">
        <v>122</v>
      </c>
      <c r="D199" s="157" t="s">
        <v>114</v>
      </c>
      <c r="E199" s="167">
        <v>66.427807799999997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58">
        <v>0</v>
      </c>
      <c r="O199" s="158">
        <f>ROUND(E199*N199,5)</f>
        <v>0</v>
      </c>
      <c r="P199" s="158">
        <v>0</v>
      </c>
      <c r="Q199" s="158">
        <f>ROUND(E199*P199,5)</f>
        <v>0</v>
      </c>
      <c r="R199" s="158"/>
      <c r="S199" s="211" t="s">
        <v>349</v>
      </c>
      <c r="T199" s="159">
        <v>1.1499999999999999</v>
      </c>
      <c r="U199" s="158">
        <f>ROUND(E199*T199,2)</f>
        <v>76.39</v>
      </c>
      <c r="V199" s="148"/>
      <c r="W199" s="148"/>
      <c r="X199" s="148"/>
      <c r="Y199" s="148"/>
      <c r="Z199" s="148"/>
      <c r="AA199" s="148"/>
      <c r="AB199" s="148"/>
      <c r="AC199" s="148"/>
      <c r="AD199" s="148" t="s">
        <v>104</v>
      </c>
      <c r="AE199" s="148"/>
      <c r="AF199" s="148"/>
      <c r="AG199" s="148"/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</row>
    <row r="200" spans="1:59" outlineLevel="1">
      <c r="A200" s="149"/>
      <c r="B200" s="155"/>
      <c r="C200" s="197" t="s">
        <v>318</v>
      </c>
      <c r="D200" s="160"/>
      <c r="E200" s="168">
        <v>0.76800000000000002</v>
      </c>
      <c r="F200" s="174"/>
      <c r="G200" s="174"/>
      <c r="H200" s="174"/>
      <c r="I200" s="174"/>
      <c r="J200" s="174"/>
      <c r="K200" s="174"/>
      <c r="L200" s="174"/>
      <c r="M200" s="174"/>
      <c r="N200" s="158"/>
      <c r="O200" s="158"/>
      <c r="P200" s="158"/>
      <c r="Q200" s="158"/>
      <c r="R200" s="158"/>
      <c r="S200" s="158"/>
      <c r="T200" s="159"/>
      <c r="U200" s="158"/>
      <c r="V200" s="148"/>
      <c r="W200" s="148"/>
      <c r="X200" s="148"/>
      <c r="Y200" s="148"/>
      <c r="Z200" s="148"/>
      <c r="AA200" s="148"/>
      <c r="AB200" s="148"/>
      <c r="AC200" s="148"/>
      <c r="AD200" s="148" t="s">
        <v>106</v>
      </c>
      <c r="AE200" s="148">
        <v>0</v>
      </c>
      <c r="AF200" s="148"/>
      <c r="AG200" s="148"/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</row>
    <row r="201" spans="1:59" outlineLevel="1">
      <c r="A201" s="149"/>
      <c r="B201" s="155"/>
      <c r="C201" s="197" t="s">
        <v>319</v>
      </c>
      <c r="D201" s="160"/>
      <c r="E201" s="168">
        <v>2.016</v>
      </c>
      <c r="F201" s="174"/>
      <c r="G201" s="174"/>
      <c r="H201" s="174"/>
      <c r="I201" s="174"/>
      <c r="J201" s="174"/>
      <c r="K201" s="174"/>
      <c r="L201" s="174"/>
      <c r="M201" s="174"/>
      <c r="N201" s="158"/>
      <c r="O201" s="158"/>
      <c r="P201" s="158"/>
      <c r="Q201" s="158"/>
      <c r="R201" s="158"/>
      <c r="S201" s="158"/>
      <c r="T201" s="159"/>
      <c r="U201" s="158"/>
      <c r="V201" s="148"/>
      <c r="W201" s="148"/>
      <c r="X201" s="148"/>
      <c r="Y201" s="148"/>
      <c r="Z201" s="148"/>
      <c r="AA201" s="148"/>
      <c r="AB201" s="148"/>
      <c r="AC201" s="148"/>
      <c r="AD201" s="148" t="s">
        <v>106</v>
      </c>
      <c r="AE201" s="148">
        <v>0</v>
      </c>
      <c r="AF201" s="148"/>
      <c r="AG201" s="148"/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</row>
    <row r="202" spans="1:59" outlineLevel="1">
      <c r="A202" s="149"/>
      <c r="B202" s="155"/>
      <c r="C202" s="197" t="s">
        <v>320</v>
      </c>
      <c r="D202" s="160"/>
      <c r="E202" s="168">
        <v>1.1519999999999999</v>
      </c>
      <c r="F202" s="174"/>
      <c r="G202" s="174"/>
      <c r="H202" s="174"/>
      <c r="I202" s="174"/>
      <c r="J202" s="174"/>
      <c r="K202" s="174"/>
      <c r="L202" s="174"/>
      <c r="M202" s="174"/>
      <c r="N202" s="158"/>
      <c r="O202" s="158"/>
      <c r="P202" s="158"/>
      <c r="Q202" s="158"/>
      <c r="R202" s="158"/>
      <c r="S202" s="158"/>
      <c r="T202" s="159"/>
      <c r="U202" s="158"/>
      <c r="V202" s="148"/>
      <c r="W202" s="148"/>
      <c r="X202" s="148"/>
      <c r="Y202" s="148"/>
      <c r="Z202" s="148"/>
      <c r="AA202" s="148"/>
      <c r="AB202" s="148"/>
      <c r="AC202" s="148"/>
      <c r="AD202" s="148" t="s">
        <v>106</v>
      </c>
      <c r="AE202" s="148">
        <v>0</v>
      </c>
      <c r="AF202" s="148"/>
      <c r="AG202" s="148"/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</row>
    <row r="203" spans="1:59" outlineLevel="1">
      <c r="A203" s="149"/>
      <c r="B203" s="155"/>
      <c r="C203" s="197" t="s">
        <v>321</v>
      </c>
      <c r="D203" s="160"/>
      <c r="E203" s="168">
        <v>7.4612824250000003</v>
      </c>
      <c r="F203" s="174"/>
      <c r="G203" s="174"/>
      <c r="H203" s="174"/>
      <c r="I203" s="174"/>
      <c r="J203" s="174"/>
      <c r="K203" s="174"/>
      <c r="L203" s="174"/>
      <c r="M203" s="174"/>
      <c r="N203" s="158"/>
      <c r="O203" s="158"/>
      <c r="P203" s="158"/>
      <c r="Q203" s="158"/>
      <c r="R203" s="158"/>
      <c r="S203" s="158"/>
      <c r="T203" s="159"/>
      <c r="U203" s="158"/>
      <c r="V203" s="148"/>
      <c r="W203" s="148"/>
      <c r="X203" s="148"/>
      <c r="Y203" s="148"/>
      <c r="Z203" s="148"/>
      <c r="AA203" s="148"/>
      <c r="AB203" s="148"/>
      <c r="AC203" s="148"/>
      <c r="AD203" s="148" t="s">
        <v>106</v>
      </c>
      <c r="AE203" s="148">
        <v>0</v>
      </c>
      <c r="AF203" s="148"/>
      <c r="AG203" s="148"/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</row>
    <row r="204" spans="1:59" outlineLevel="1">
      <c r="A204" s="149"/>
      <c r="B204" s="155"/>
      <c r="C204" s="197" t="s">
        <v>322</v>
      </c>
      <c r="D204" s="160"/>
      <c r="E204" s="168">
        <v>1.9634953749999999</v>
      </c>
      <c r="F204" s="174"/>
      <c r="G204" s="174"/>
      <c r="H204" s="174"/>
      <c r="I204" s="174"/>
      <c r="J204" s="174"/>
      <c r="K204" s="174"/>
      <c r="L204" s="174"/>
      <c r="M204" s="174"/>
      <c r="N204" s="158"/>
      <c r="O204" s="158"/>
      <c r="P204" s="158"/>
      <c r="Q204" s="158"/>
      <c r="R204" s="158"/>
      <c r="S204" s="158"/>
      <c r="T204" s="159"/>
      <c r="U204" s="158"/>
      <c r="V204" s="148"/>
      <c r="W204" s="148"/>
      <c r="X204" s="148"/>
      <c r="Y204" s="148"/>
      <c r="Z204" s="148"/>
      <c r="AA204" s="148"/>
      <c r="AB204" s="148"/>
      <c r="AC204" s="148"/>
      <c r="AD204" s="148" t="s">
        <v>106</v>
      </c>
      <c r="AE204" s="148">
        <v>0</v>
      </c>
      <c r="AF204" s="148"/>
      <c r="AG204" s="148"/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</row>
    <row r="205" spans="1:59" outlineLevel="1">
      <c r="A205" s="149"/>
      <c r="B205" s="155"/>
      <c r="C205" s="197" t="s">
        <v>323</v>
      </c>
      <c r="D205" s="160"/>
      <c r="E205" s="168">
        <v>0.76800000000000002</v>
      </c>
      <c r="F205" s="174"/>
      <c r="G205" s="174"/>
      <c r="H205" s="174"/>
      <c r="I205" s="174"/>
      <c r="J205" s="174"/>
      <c r="K205" s="174"/>
      <c r="L205" s="174"/>
      <c r="M205" s="174"/>
      <c r="N205" s="158"/>
      <c r="O205" s="158"/>
      <c r="P205" s="158"/>
      <c r="Q205" s="158"/>
      <c r="R205" s="158"/>
      <c r="S205" s="158"/>
      <c r="T205" s="159"/>
      <c r="U205" s="158"/>
      <c r="V205" s="148"/>
      <c r="W205" s="148"/>
      <c r="X205" s="148"/>
      <c r="Y205" s="148"/>
      <c r="Z205" s="148"/>
      <c r="AA205" s="148"/>
      <c r="AB205" s="148"/>
      <c r="AC205" s="148"/>
      <c r="AD205" s="148" t="s">
        <v>106</v>
      </c>
      <c r="AE205" s="148">
        <v>0</v>
      </c>
      <c r="AF205" s="148"/>
      <c r="AG205" s="148"/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</row>
    <row r="206" spans="1:59" ht="41.15" outlineLevel="1">
      <c r="A206" s="149"/>
      <c r="B206" s="155"/>
      <c r="C206" s="197" t="s">
        <v>180</v>
      </c>
      <c r="D206" s="160"/>
      <c r="E206" s="168">
        <v>24.524999999999999</v>
      </c>
      <c r="F206" s="174"/>
      <c r="G206" s="174"/>
      <c r="H206" s="174"/>
      <c r="I206" s="174"/>
      <c r="J206" s="174"/>
      <c r="K206" s="174"/>
      <c r="L206" s="174"/>
      <c r="M206" s="174"/>
      <c r="N206" s="158"/>
      <c r="O206" s="158"/>
      <c r="P206" s="158"/>
      <c r="Q206" s="158"/>
      <c r="R206" s="158"/>
      <c r="S206" s="158"/>
      <c r="T206" s="159"/>
      <c r="U206" s="158"/>
      <c r="V206" s="148"/>
      <c r="W206" s="148"/>
      <c r="X206" s="148"/>
      <c r="Y206" s="148"/>
      <c r="Z206" s="148"/>
      <c r="AA206" s="148"/>
      <c r="AB206" s="148"/>
      <c r="AC206" s="148"/>
      <c r="AD206" s="148" t="s">
        <v>106</v>
      </c>
      <c r="AE206" s="148">
        <v>0</v>
      </c>
      <c r="AF206" s="148"/>
      <c r="AG206" s="148"/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</row>
    <row r="207" spans="1:59" outlineLevel="1">
      <c r="A207" s="149"/>
      <c r="B207" s="155"/>
      <c r="C207" s="197" t="s">
        <v>181</v>
      </c>
      <c r="D207" s="160"/>
      <c r="E207" s="168">
        <v>2.5668000000000002</v>
      </c>
      <c r="F207" s="174"/>
      <c r="G207" s="174"/>
      <c r="H207" s="174"/>
      <c r="I207" s="174"/>
      <c r="J207" s="174"/>
      <c r="K207" s="174"/>
      <c r="L207" s="174"/>
      <c r="M207" s="174"/>
      <c r="N207" s="158"/>
      <c r="O207" s="158"/>
      <c r="P207" s="158"/>
      <c r="Q207" s="158"/>
      <c r="R207" s="158"/>
      <c r="S207" s="158"/>
      <c r="T207" s="159"/>
      <c r="U207" s="158"/>
      <c r="V207" s="148"/>
      <c r="W207" s="148"/>
      <c r="X207" s="148"/>
      <c r="Y207" s="148"/>
      <c r="Z207" s="148"/>
      <c r="AA207" s="148"/>
      <c r="AB207" s="148"/>
      <c r="AC207" s="148"/>
      <c r="AD207" s="148" t="s">
        <v>106</v>
      </c>
      <c r="AE207" s="148">
        <v>0</v>
      </c>
      <c r="AF207" s="148"/>
      <c r="AG207" s="148"/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</row>
    <row r="208" spans="1:59" outlineLevel="1">
      <c r="A208" s="149"/>
      <c r="B208" s="155"/>
      <c r="C208" s="197" t="s">
        <v>324</v>
      </c>
      <c r="D208" s="160"/>
      <c r="E208" s="168">
        <v>19.422000000000001</v>
      </c>
      <c r="F208" s="174"/>
      <c r="G208" s="174"/>
      <c r="H208" s="174"/>
      <c r="I208" s="174"/>
      <c r="J208" s="174"/>
      <c r="K208" s="174"/>
      <c r="L208" s="174"/>
      <c r="M208" s="174"/>
      <c r="N208" s="158"/>
      <c r="O208" s="158"/>
      <c r="P208" s="158"/>
      <c r="Q208" s="158"/>
      <c r="R208" s="158"/>
      <c r="S208" s="158"/>
      <c r="T208" s="159"/>
      <c r="U208" s="158"/>
      <c r="V208" s="148"/>
      <c r="W208" s="148"/>
      <c r="X208" s="148"/>
      <c r="Y208" s="148"/>
      <c r="Z208" s="148"/>
      <c r="AA208" s="148"/>
      <c r="AB208" s="148"/>
      <c r="AC208" s="148"/>
      <c r="AD208" s="148" t="s">
        <v>106</v>
      </c>
      <c r="AE208" s="148">
        <v>0</v>
      </c>
      <c r="AF208" s="148"/>
      <c r="AG208" s="148"/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</row>
    <row r="209" spans="1:59" outlineLevel="1">
      <c r="A209" s="149"/>
      <c r="B209" s="155"/>
      <c r="C209" s="197" t="s">
        <v>183</v>
      </c>
      <c r="D209" s="160"/>
      <c r="E209" s="168">
        <v>5.7852300000000003</v>
      </c>
      <c r="F209" s="174"/>
      <c r="G209" s="174"/>
      <c r="H209" s="174"/>
      <c r="I209" s="174"/>
      <c r="J209" s="174"/>
      <c r="K209" s="174"/>
      <c r="L209" s="174"/>
      <c r="M209" s="174"/>
      <c r="N209" s="158"/>
      <c r="O209" s="158"/>
      <c r="P209" s="158"/>
      <c r="Q209" s="158"/>
      <c r="R209" s="158"/>
      <c r="S209" s="158"/>
      <c r="T209" s="159"/>
      <c r="U209" s="158"/>
      <c r="V209" s="148"/>
      <c r="W209" s="148"/>
      <c r="X209" s="148"/>
      <c r="Y209" s="148"/>
      <c r="Z209" s="148"/>
      <c r="AA209" s="148"/>
      <c r="AB209" s="148"/>
      <c r="AC209" s="148"/>
      <c r="AD209" s="148" t="s">
        <v>106</v>
      </c>
      <c r="AE209" s="148">
        <v>0</v>
      </c>
      <c r="AF209" s="148"/>
      <c r="AG209" s="148"/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</row>
    <row r="210" spans="1:59" outlineLevel="1">
      <c r="A210" s="149">
        <v>56</v>
      </c>
      <c r="B210" s="155" t="s">
        <v>325</v>
      </c>
      <c r="C210" s="196" t="s">
        <v>326</v>
      </c>
      <c r="D210" s="157" t="s">
        <v>279</v>
      </c>
      <c r="E210" s="167">
        <v>15.6686930925</v>
      </c>
      <c r="F210" s="173"/>
      <c r="G210" s="174">
        <f>ROUND(E210*F210,2)</f>
        <v>0</v>
      </c>
      <c r="H210" s="173"/>
      <c r="I210" s="174">
        <f>ROUND(E210*H210,2)</f>
        <v>0</v>
      </c>
      <c r="J210" s="173"/>
      <c r="K210" s="174">
        <f>ROUND(E210*J210,2)</f>
        <v>0</v>
      </c>
      <c r="L210" s="174">
        <v>21</v>
      </c>
      <c r="M210" s="174">
        <f>G210*(1+L210/100)</f>
        <v>0</v>
      </c>
      <c r="N210" s="158">
        <v>1</v>
      </c>
      <c r="O210" s="158">
        <f>ROUND(E210*N210,5)</f>
        <v>15.66869</v>
      </c>
      <c r="P210" s="158">
        <v>0</v>
      </c>
      <c r="Q210" s="158">
        <f>ROUND(E210*P210,5)</f>
        <v>0</v>
      </c>
      <c r="R210" s="158"/>
      <c r="S210" s="211" t="s">
        <v>349</v>
      </c>
      <c r="T210" s="159">
        <v>0</v>
      </c>
      <c r="U210" s="158">
        <f>ROUND(E210*T210,2)</f>
        <v>0</v>
      </c>
      <c r="V210" s="148"/>
      <c r="W210" s="148"/>
      <c r="X210" s="148"/>
      <c r="Y210" s="148"/>
      <c r="Z210" s="148"/>
      <c r="AA210" s="148"/>
      <c r="AB210" s="148"/>
      <c r="AC210" s="148"/>
      <c r="AD210" s="148" t="s">
        <v>274</v>
      </c>
      <c r="AE210" s="148"/>
      <c r="AF210" s="148"/>
      <c r="AG210" s="148"/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</row>
    <row r="211" spans="1:59" outlineLevel="1">
      <c r="A211" s="149"/>
      <c r="B211" s="155"/>
      <c r="C211" s="197" t="s">
        <v>327</v>
      </c>
      <c r="D211" s="160"/>
      <c r="E211" s="168">
        <v>15.6686930925</v>
      </c>
      <c r="F211" s="174"/>
      <c r="G211" s="174"/>
      <c r="H211" s="174"/>
      <c r="I211" s="174"/>
      <c r="J211" s="174"/>
      <c r="K211" s="174"/>
      <c r="L211" s="174"/>
      <c r="M211" s="174"/>
      <c r="N211" s="158"/>
      <c r="O211" s="158"/>
      <c r="P211" s="158"/>
      <c r="Q211" s="158"/>
      <c r="R211" s="158"/>
      <c r="S211" s="158"/>
      <c r="T211" s="159"/>
      <c r="U211" s="158"/>
      <c r="V211" s="148"/>
      <c r="W211" s="148"/>
      <c r="X211" s="148"/>
      <c r="Y211" s="148"/>
      <c r="Z211" s="148"/>
      <c r="AA211" s="148"/>
      <c r="AB211" s="148"/>
      <c r="AC211" s="148"/>
      <c r="AD211" s="148" t="s">
        <v>106</v>
      </c>
      <c r="AE211" s="148">
        <v>0</v>
      </c>
      <c r="AF211" s="148"/>
      <c r="AG211" s="148"/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</row>
    <row r="212" spans="1:59" outlineLevel="1">
      <c r="A212" s="149">
        <v>57</v>
      </c>
      <c r="B212" s="155" t="s">
        <v>147</v>
      </c>
      <c r="C212" s="196" t="s">
        <v>328</v>
      </c>
      <c r="D212" s="157" t="s">
        <v>126</v>
      </c>
      <c r="E212" s="167">
        <v>913.42349999999999</v>
      </c>
      <c r="F212" s="173"/>
      <c r="G212" s="174">
        <f>ROUND(E212*F212,2)</f>
        <v>0</v>
      </c>
      <c r="H212" s="173"/>
      <c r="I212" s="174">
        <f>ROUND(E212*H212,2)</f>
        <v>0</v>
      </c>
      <c r="J212" s="173"/>
      <c r="K212" s="174">
        <f>ROUND(E212*J212,2)</f>
        <v>0</v>
      </c>
      <c r="L212" s="174">
        <v>21</v>
      </c>
      <c r="M212" s="174">
        <f>G212*(1+L212/100)</f>
        <v>0</v>
      </c>
      <c r="N212" s="158">
        <v>0</v>
      </c>
      <c r="O212" s="158">
        <f>ROUND(E212*N212,5)</f>
        <v>0</v>
      </c>
      <c r="P212" s="158">
        <v>0</v>
      </c>
      <c r="Q212" s="158">
        <f>ROUND(E212*P212,5)</f>
        <v>0</v>
      </c>
      <c r="R212" s="158"/>
      <c r="S212" s="211" t="s">
        <v>147</v>
      </c>
      <c r="T212" s="159">
        <v>0.34155000000000002</v>
      </c>
      <c r="U212" s="158">
        <f>ROUND(E212*T212,2)</f>
        <v>311.98</v>
      </c>
      <c r="V212" s="148"/>
      <c r="W212" s="148"/>
      <c r="X212" s="148"/>
      <c r="Y212" s="148"/>
      <c r="Z212" s="148"/>
      <c r="AA212" s="148"/>
      <c r="AB212" s="148"/>
      <c r="AC212" s="148"/>
      <c r="AD212" s="148" t="s">
        <v>104</v>
      </c>
      <c r="AE212" s="148"/>
      <c r="AF212" s="148"/>
      <c r="AG212" s="148"/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</row>
    <row r="213" spans="1:59" ht="20.6" outlineLevel="1">
      <c r="A213" s="149"/>
      <c r="B213" s="155"/>
      <c r="C213" s="197" t="s">
        <v>329</v>
      </c>
      <c r="D213" s="160"/>
      <c r="E213" s="168">
        <v>913.42349999999999</v>
      </c>
      <c r="F213" s="174"/>
      <c r="G213" s="174"/>
      <c r="H213" s="174"/>
      <c r="I213" s="174"/>
      <c r="J213" s="174"/>
      <c r="K213" s="174"/>
      <c r="L213" s="174"/>
      <c r="M213" s="174"/>
      <c r="N213" s="158"/>
      <c r="O213" s="158"/>
      <c r="P213" s="158"/>
      <c r="Q213" s="158"/>
      <c r="R213" s="158"/>
      <c r="S213" s="158"/>
      <c r="T213" s="159"/>
      <c r="U213" s="158"/>
      <c r="V213" s="148"/>
      <c r="W213" s="148"/>
      <c r="X213" s="148"/>
      <c r="Y213" s="148"/>
      <c r="Z213" s="148"/>
      <c r="AA213" s="148"/>
      <c r="AB213" s="148"/>
      <c r="AC213" s="148"/>
      <c r="AD213" s="148" t="s">
        <v>106</v>
      </c>
      <c r="AE213" s="148">
        <v>0</v>
      </c>
      <c r="AF213" s="148"/>
      <c r="AG213" s="148"/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</row>
    <row r="214" spans="1:59">
      <c r="A214" s="150" t="s">
        <v>99</v>
      </c>
      <c r="B214" s="156" t="s">
        <v>71</v>
      </c>
      <c r="C214" s="198" t="s">
        <v>26</v>
      </c>
      <c r="D214" s="161"/>
      <c r="E214" s="169"/>
      <c r="F214" s="175"/>
      <c r="G214" s="175">
        <f>SUMIF(AD215:AD221,"&lt;&gt;NOR",G215:G221)</f>
        <v>0</v>
      </c>
      <c r="H214" s="175"/>
      <c r="I214" s="175">
        <f>SUM(I215:I221)</f>
        <v>0</v>
      </c>
      <c r="J214" s="175"/>
      <c r="K214" s="175">
        <f>SUM(K215:K221)</f>
        <v>0</v>
      </c>
      <c r="L214" s="175"/>
      <c r="M214" s="175">
        <f>SUM(M215:M221)</f>
        <v>0</v>
      </c>
      <c r="N214" s="162"/>
      <c r="O214" s="162">
        <f>SUM(O215:O221)</f>
        <v>0</v>
      </c>
      <c r="P214" s="162"/>
      <c r="Q214" s="162">
        <f>SUM(Q215:Q221)</f>
        <v>0</v>
      </c>
      <c r="R214" s="162"/>
      <c r="S214" s="162"/>
      <c r="T214" s="163"/>
      <c r="U214" s="162">
        <f>SUM(U215:U221)</f>
        <v>0</v>
      </c>
      <c r="AD214" t="s">
        <v>100</v>
      </c>
    </row>
    <row r="215" spans="1:59" outlineLevel="1">
      <c r="A215" s="149">
        <v>58</v>
      </c>
      <c r="B215" s="155" t="s">
        <v>330</v>
      </c>
      <c r="C215" s="196" t="s">
        <v>331</v>
      </c>
      <c r="D215" s="157" t="s">
        <v>332</v>
      </c>
      <c r="E215" s="167">
        <v>1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21</v>
      </c>
      <c r="M215" s="174">
        <f>G215*(1+L215/100)</f>
        <v>0</v>
      </c>
      <c r="N215" s="158">
        <v>0</v>
      </c>
      <c r="O215" s="158">
        <f>ROUND(E215*N215,5)</f>
        <v>0</v>
      </c>
      <c r="P215" s="158">
        <v>0</v>
      </c>
      <c r="Q215" s="158">
        <f>ROUND(E215*P215,5)</f>
        <v>0</v>
      </c>
      <c r="R215" s="158"/>
      <c r="S215" s="211" t="s">
        <v>147</v>
      </c>
      <c r="T215" s="159">
        <v>0</v>
      </c>
      <c r="U215" s="158">
        <f>ROUND(E215*T215,2)</f>
        <v>0</v>
      </c>
      <c r="V215" s="148"/>
      <c r="W215" s="148"/>
      <c r="X215" s="148"/>
      <c r="Y215" s="148"/>
      <c r="Z215" s="148"/>
      <c r="AA215" s="148"/>
      <c r="AB215" s="148"/>
      <c r="AC215" s="148"/>
      <c r="AD215" s="148" t="s">
        <v>104</v>
      </c>
      <c r="AE215" s="148"/>
      <c r="AF215" s="148"/>
      <c r="AG215" s="148"/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</row>
    <row r="216" spans="1:59" outlineLevel="1">
      <c r="A216" s="149"/>
      <c r="B216" s="155"/>
      <c r="C216" s="197" t="s">
        <v>333</v>
      </c>
      <c r="D216" s="160"/>
      <c r="E216" s="168"/>
      <c r="F216" s="174"/>
      <c r="G216" s="174"/>
      <c r="H216" s="174"/>
      <c r="I216" s="174"/>
      <c r="J216" s="174"/>
      <c r="K216" s="174"/>
      <c r="L216" s="174"/>
      <c r="M216" s="174"/>
      <c r="N216" s="158"/>
      <c r="O216" s="158"/>
      <c r="P216" s="158"/>
      <c r="Q216" s="158"/>
      <c r="R216" s="158"/>
      <c r="S216" s="158"/>
      <c r="T216" s="159"/>
      <c r="U216" s="158"/>
      <c r="V216" s="148"/>
      <c r="W216" s="148"/>
      <c r="X216" s="148"/>
      <c r="Y216" s="148"/>
      <c r="Z216" s="148"/>
      <c r="AA216" s="148"/>
      <c r="AB216" s="148"/>
      <c r="AC216" s="148"/>
      <c r="AD216" s="148" t="s">
        <v>106</v>
      </c>
      <c r="AE216" s="148">
        <v>0</v>
      </c>
      <c r="AF216" s="148"/>
      <c r="AG216" s="148"/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</row>
    <row r="217" spans="1:59" outlineLevel="1">
      <c r="A217" s="149"/>
      <c r="B217" s="155"/>
      <c r="C217" s="197" t="s">
        <v>334</v>
      </c>
      <c r="D217" s="160"/>
      <c r="E217" s="168"/>
      <c r="F217" s="174"/>
      <c r="G217" s="174"/>
      <c r="H217" s="174"/>
      <c r="I217" s="174"/>
      <c r="J217" s="174"/>
      <c r="K217" s="174"/>
      <c r="L217" s="174"/>
      <c r="M217" s="174"/>
      <c r="N217" s="158"/>
      <c r="O217" s="158"/>
      <c r="P217" s="158"/>
      <c r="Q217" s="158"/>
      <c r="R217" s="158"/>
      <c r="S217" s="158"/>
      <c r="T217" s="159"/>
      <c r="U217" s="158"/>
      <c r="V217" s="148"/>
      <c r="W217" s="148"/>
      <c r="X217" s="148"/>
      <c r="Y217" s="148"/>
      <c r="Z217" s="148"/>
      <c r="AA217" s="148"/>
      <c r="AB217" s="148"/>
      <c r="AC217" s="148"/>
      <c r="AD217" s="148" t="s">
        <v>106</v>
      </c>
      <c r="AE217" s="148">
        <v>0</v>
      </c>
      <c r="AF217" s="148"/>
      <c r="AG217" s="148"/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</row>
    <row r="218" spans="1:59" outlineLevel="1">
      <c r="A218" s="149"/>
      <c r="B218" s="155"/>
      <c r="C218" s="197" t="s">
        <v>335</v>
      </c>
      <c r="D218" s="160"/>
      <c r="E218" s="168"/>
      <c r="F218" s="174"/>
      <c r="G218" s="174"/>
      <c r="H218" s="174"/>
      <c r="I218" s="174"/>
      <c r="J218" s="174"/>
      <c r="K218" s="174"/>
      <c r="L218" s="174"/>
      <c r="M218" s="174"/>
      <c r="N218" s="158"/>
      <c r="O218" s="158"/>
      <c r="P218" s="158"/>
      <c r="Q218" s="158"/>
      <c r="R218" s="158"/>
      <c r="S218" s="158"/>
      <c r="T218" s="159"/>
      <c r="U218" s="158"/>
      <c r="V218" s="148"/>
      <c r="W218" s="148"/>
      <c r="X218" s="148"/>
      <c r="Y218" s="148"/>
      <c r="Z218" s="148"/>
      <c r="AA218" s="148"/>
      <c r="AB218" s="148"/>
      <c r="AC218" s="148"/>
      <c r="AD218" s="148" t="s">
        <v>106</v>
      </c>
      <c r="AE218" s="148">
        <v>0</v>
      </c>
      <c r="AF218" s="148"/>
      <c r="AG218" s="148"/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</row>
    <row r="219" spans="1:59" outlineLevel="1">
      <c r="A219" s="149"/>
      <c r="B219" s="155"/>
      <c r="C219" s="197" t="s">
        <v>336</v>
      </c>
      <c r="D219" s="160"/>
      <c r="E219" s="168"/>
      <c r="F219" s="174"/>
      <c r="G219" s="174"/>
      <c r="H219" s="174"/>
      <c r="I219" s="174"/>
      <c r="J219" s="174"/>
      <c r="K219" s="174"/>
      <c r="L219" s="174"/>
      <c r="M219" s="174"/>
      <c r="N219" s="158"/>
      <c r="O219" s="158"/>
      <c r="P219" s="158"/>
      <c r="Q219" s="158"/>
      <c r="R219" s="158"/>
      <c r="S219" s="158"/>
      <c r="T219" s="159"/>
      <c r="U219" s="158"/>
      <c r="V219" s="148"/>
      <c r="W219" s="148"/>
      <c r="X219" s="148"/>
      <c r="Y219" s="148"/>
      <c r="Z219" s="148"/>
      <c r="AA219" s="148"/>
      <c r="AB219" s="148"/>
      <c r="AC219" s="148"/>
      <c r="AD219" s="148" t="s">
        <v>106</v>
      </c>
      <c r="AE219" s="148">
        <v>0</v>
      </c>
      <c r="AF219" s="148"/>
      <c r="AG219" s="148"/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</row>
    <row r="220" spans="1:59" outlineLevel="1">
      <c r="A220" s="149"/>
      <c r="B220" s="155"/>
      <c r="C220" s="197" t="s">
        <v>337</v>
      </c>
      <c r="D220" s="160"/>
      <c r="E220" s="168">
        <v>1</v>
      </c>
      <c r="F220" s="174"/>
      <c r="G220" s="174"/>
      <c r="H220" s="174"/>
      <c r="I220" s="174"/>
      <c r="J220" s="174"/>
      <c r="K220" s="174"/>
      <c r="L220" s="174"/>
      <c r="M220" s="174"/>
      <c r="N220" s="158"/>
      <c r="O220" s="158"/>
      <c r="P220" s="158"/>
      <c r="Q220" s="158"/>
      <c r="R220" s="158"/>
      <c r="S220" s="158"/>
      <c r="T220" s="159"/>
      <c r="U220" s="158"/>
      <c r="V220" s="148"/>
      <c r="W220" s="148"/>
      <c r="X220" s="148"/>
      <c r="Y220" s="148"/>
      <c r="Z220" s="148"/>
      <c r="AA220" s="148"/>
      <c r="AB220" s="148"/>
      <c r="AC220" s="148"/>
      <c r="AD220" s="148" t="s">
        <v>106</v>
      </c>
      <c r="AE220" s="148">
        <v>0</v>
      </c>
      <c r="AF220" s="148"/>
      <c r="AG220" s="148"/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</row>
    <row r="221" spans="1:59" outlineLevel="1">
      <c r="A221" s="184">
        <v>59</v>
      </c>
      <c r="B221" s="185" t="s">
        <v>330</v>
      </c>
      <c r="C221" s="203" t="s">
        <v>338</v>
      </c>
      <c r="D221" s="186" t="s">
        <v>332</v>
      </c>
      <c r="E221" s="187">
        <v>1</v>
      </c>
      <c r="F221" s="188"/>
      <c r="G221" s="189">
        <f>ROUND(E221*F221,2)</f>
        <v>0</v>
      </c>
      <c r="H221" s="188"/>
      <c r="I221" s="189">
        <f>ROUND(E221*H221,2)</f>
        <v>0</v>
      </c>
      <c r="J221" s="188"/>
      <c r="K221" s="189">
        <f>ROUND(E221*J221,2)</f>
        <v>0</v>
      </c>
      <c r="L221" s="189">
        <v>21</v>
      </c>
      <c r="M221" s="189">
        <f>G221*(1+L221/100)</f>
        <v>0</v>
      </c>
      <c r="N221" s="190">
        <v>0</v>
      </c>
      <c r="O221" s="190">
        <f>ROUND(E221*N221,5)</f>
        <v>0</v>
      </c>
      <c r="P221" s="190">
        <v>0</v>
      </c>
      <c r="Q221" s="190">
        <f>ROUND(E221*P221,5)</f>
        <v>0</v>
      </c>
      <c r="R221" s="190"/>
      <c r="S221" s="212" t="s">
        <v>147</v>
      </c>
      <c r="T221" s="191">
        <v>0</v>
      </c>
      <c r="U221" s="190">
        <f>ROUND(E221*T221,2)</f>
        <v>0</v>
      </c>
      <c r="V221" s="148"/>
      <c r="W221" s="148"/>
      <c r="X221" s="148"/>
      <c r="Y221" s="148"/>
      <c r="Z221" s="148"/>
      <c r="AA221" s="148"/>
      <c r="AB221" s="148"/>
      <c r="AC221" s="148"/>
      <c r="AD221" s="148" t="s">
        <v>104</v>
      </c>
      <c r="AE221" s="148"/>
      <c r="AF221" s="148"/>
      <c r="AG221" s="148"/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</row>
    <row r="222" spans="1:59">
      <c r="A222" s="6"/>
      <c r="B222" s="7" t="s">
        <v>339</v>
      </c>
      <c r="C222" s="204" t="s">
        <v>339</v>
      </c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AB222">
        <v>15</v>
      </c>
      <c r="AC222">
        <v>21</v>
      </c>
    </row>
    <row r="223" spans="1:59">
      <c r="A223" s="192"/>
      <c r="B223" s="193">
        <v>26</v>
      </c>
      <c r="C223" s="205" t="s">
        <v>339</v>
      </c>
      <c r="D223" s="194"/>
      <c r="E223" s="194"/>
      <c r="F223" s="194"/>
      <c r="G223" s="195">
        <f>G8+G22+G43+G67+G76+G88+G100+G161+G191+G214</f>
        <v>0</v>
      </c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AB223">
        <f>SUMIF(L7:L221,AB222,G7:G221)</f>
        <v>0</v>
      </c>
      <c r="AC223">
        <f>SUMIF(L7:L221,AC222,G7:G221)</f>
        <v>0</v>
      </c>
      <c r="AD223" t="s">
        <v>340</v>
      </c>
    </row>
    <row r="224" spans="1:59">
      <c r="A224" s="6"/>
      <c r="B224" s="7" t="s">
        <v>339</v>
      </c>
      <c r="C224" s="204" t="s">
        <v>339</v>
      </c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0">
      <c r="A225" s="6"/>
      <c r="B225" s="7" t="s">
        <v>339</v>
      </c>
      <c r="C225" s="204" t="s">
        <v>339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0">
      <c r="A226" s="296" t="s">
        <v>350</v>
      </c>
      <c r="B226" s="296"/>
      <c r="C226" s="297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0">
      <c r="A227" s="277" t="s">
        <v>351</v>
      </c>
      <c r="B227" s="278"/>
      <c r="C227" s="279"/>
      <c r="D227" s="278"/>
      <c r="E227" s="278"/>
      <c r="F227" s="278"/>
      <c r="G227" s="280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AD227" t="s">
        <v>341</v>
      </c>
    </row>
    <row r="228" spans="1:30">
      <c r="A228" s="281"/>
      <c r="B228" s="282"/>
      <c r="C228" s="283"/>
      <c r="D228" s="282"/>
      <c r="E228" s="282"/>
      <c r="F228" s="282"/>
      <c r="G228" s="284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0">
      <c r="A229" s="281"/>
      <c r="B229" s="282"/>
      <c r="C229" s="283"/>
      <c r="D229" s="282"/>
      <c r="E229" s="282"/>
      <c r="F229" s="282"/>
      <c r="G229" s="284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30">
      <c r="A230" s="281"/>
      <c r="B230" s="282"/>
      <c r="C230" s="283"/>
      <c r="D230" s="282"/>
      <c r="E230" s="282"/>
      <c r="F230" s="282"/>
      <c r="G230" s="284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30">
      <c r="A231" s="285"/>
      <c r="B231" s="286"/>
      <c r="C231" s="287"/>
      <c r="D231" s="286"/>
      <c r="E231" s="286"/>
      <c r="F231" s="286"/>
      <c r="G231" s="288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30">
      <c r="A232" s="6"/>
      <c r="B232" s="7" t="s">
        <v>339</v>
      </c>
      <c r="C232" s="204" t="s">
        <v>339</v>
      </c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30" ht="14.6" customHeight="1">
      <c r="C233" s="206"/>
      <c r="AD233" t="s">
        <v>342</v>
      </c>
    </row>
  </sheetData>
  <sheetProtection sheet="1" objects="1" scenarios="1"/>
  <mergeCells count="6">
    <mergeCell ref="A227:G231"/>
    <mergeCell ref="A1:G1"/>
    <mergeCell ref="C2:G2"/>
    <mergeCell ref="C3:G3"/>
    <mergeCell ref="C4:G4"/>
    <mergeCell ref="A226:C226"/>
  </mergeCells>
  <pageMargins left="0.59055118110236204" right="0.39370078740157499" top="0.78740157499999996" bottom="0.78740157499999996" header="0.3" footer="0.3"/>
  <pageSetup paperSize="9" scale="91" orientation="portrait" r:id="rId1"/>
  <colBreaks count="1" manualBreakCount="1">
    <brk id="19" max="2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rpyte</dc:creator>
  <cp:lastModifiedBy>rpyte</cp:lastModifiedBy>
  <cp:lastPrinted>2014-02-28T09:52:57Z</cp:lastPrinted>
  <dcterms:created xsi:type="dcterms:W3CDTF">2009-04-08T07:15:50Z</dcterms:created>
  <dcterms:modified xsi:type="dcterms:W3CDTF">2021-06-07T19:06:23Z</dcterms:modified>
</cp:coreProperties>
</file>